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55" windowHeight="11745" tabRatio="637" activeTab="0"/>
  </bookViews>
  <sheets>
    <sheet name="Instructions" sheetId="1" r:id="rId1"/>
    <sheet name="Guidance" sheetId="2" r:id="rId2"/>
    <sheet name="Litter Produced" sheetId="3" r:id="rId3"/>
    <sheet name="3 walls" sheetId="4" r:id="rId4"/>
    <sheet name="2 walls" sheetId="5" r:id="rId5"/>
    <sheet name="Composter Sizing" sheetId="6" r:id="rId6"/>
    <sheet name="Tables" sheetId="7" state="hidden" r:id="rId7"/>
  </sheets>
  <definedNames>
    <definedName name="_xlnm.Print_Area" localSheetId="4">'2 walls'!$A$1:$O$54</definedName>
    <definedName name="_xlnm.Print_Area" localSheetId="3">'3 walls'!$A$1:$O$52</definedName>
    <definedName name="_xlnm.Print_Area" localSheetId="5">'Composter Sizing'!$A$1:$P$66</definedName>
    <definedName name="_xlnm.Print_Area" localSheetId="0">'Instructions'!$A$1:$P$103</definedName>
    <definedName name="_xlnm.Print_Area" localSheetId="2">'Litter Produced'!$A$1:$N$33</definedName>
  </definedNames>
  <calcPr fullCalcOnLoad="1"/>
</workbook>
</file>

<file path=xl/sharedStrings.xml><?xml version="1.0" encoding="utf-8"?>
<sst xmlns="http://schemas.openxmlformats.org/spreadsheetml/2006/main" count="450" uniqueCount="264">
  <si>
    <t>General information about this spreadsheet:</t>
  </si>
  <si>
    <t>1.</t>
  </si>
  <si>
    <t>2.</t>
  </si>
  <si>
    <t>All areas highlighted in yellow on the spreadsheet are items that must be inputted.</t>
  </si>
  <si>
    <t>3.</t>
  </si>
  <si>
    <t>All areas highlighted in blue on the spreadsheet are items that have been calculated.</t>
  </si>
  <si>
    <t>4.</t>
  </si>
  <si>
    <t>These spreadsheets are intended to be used for poultry waste only.</t>
  </si>
  <si>
    <t>Cooperator:</t>
  </si>
  <si>
    <t>Conservation District:</t>
  </si>
  <si>
    <t>Tract Number:</t>
  </si>
  <si>
    <t>Service Center:</t>
  </si>
  <si>
    <t>Assisted By:</t>
  </si>
  <si>
    <t>Field Number:</t>
  </si>
  <si>
    <t>SWCD's</t>
  </si>
  <si>
    <t>Appomattox River SWCD</t>
  </si>
  <si>
    <t>Big Walker SWCD</t>
  </si>
  <si>
    <t>Blue Ridge SWCD</t>
  </si>
  <si>
    <t>Clinch Valley SWCD</t>
  </si>
  <si>
    <t>Colonial SWCD</t>
  </si>
  <si>
    <t>Culpeper SWCD</t>
  </si>
  <si>
    <t>Daniel Boone SWCD</t>
  </si>
  <si>
    <t>Eastern Shore SWCD</t>
  </si>
  <si>
    <t>Evergreen SWCD</t>
  </si>
  <si>
    <t>Halifax SWCD</t>
  </si>
  <si>
    <t>Hanover-Caroline SWCD</t>
  </si>
  <si>
    <t>Headwaters SWCD</t>
  </si>
  <si>
    <t>Henricropolis SWCD</t>
  </si>
  <si>
    <t>Holston River SWCD</t>
  </si>
  <si>
    <t>J.R. Horsley SWCD</t>
  </si>
  <si>
    <t>James River SWCD</t>
  </si>
  <si>
    <t>John Marshall SWCD</t>
  </si>
  <si>
    <t>Lake Country SWCD</t>
  </si>
  <si>
    <t>Lonesome Pine SWCD</t>
  </si>
  <si>
    <t>Lord Fairfax SWCD</t>
  </si>
  <si>
    <t>Loudoun SWCD</t>
  </si>
  <si>
    <t>Monacan SWCD</t>
  </si>
  <si>
    <t>Mountain SWCD</t>
  </si>
  <si>
    <t>Mountain Castles SWCD</t>
  </si>
  <si>
    <t>Natural Bridge SWCD</t>
  </si>
  <si>
    <t>Natural Tunnel SWCD</t>
  </si>
  <si>
    <t>New River SWCD</t>
  </si>
  <si>
    <t>Northern Neck SWCD</t>
  </si>
  <si>
    <t>Northern Virginia SWCD</t>
  </si>
  <si>
    <t>Patrick SWCD</t>
  </si>
  <si>
    <t>Peaks of Otter SWCD</t>
  </si>
  <si>
    <t>Peanut SWCD</t>
  </si>
  <si>
    <t>Peter Franscisco SWCD</t>
  </si>
  <si>
    <t>Piedmont SWCD</t>
  </si>
  <si>
    <t>Pittsylvania SWCD</t>
  </si>
  <si>
    <t>Prince William SWCD</t>
  </si>
  <si>
    <t>Robert E. Lee SWCD</t>
  </si>
  <si>
    <t>Shenadoah Valley SWCD</t>
  </si>
  <si>
    <t>Skyline SWCD</t>
  </si>
  <si>
    <t>Southside SWCD</t>
  </si>
  <si>
    <t>Tazewell SWCD</t>
  </si>
  <si>
    <t>Thomas Jefferson SWCD</t>
  </si>
  <si>
    <t>Three Rivers SWCD</t>
  </si>
  <si>
    <t>Tidewater SWCD</t>
  </si>
  <si>
    <t>Tri-County SWCD</t>
  </si>
  <si>
    <t>Virginia Dare SWCD</t>
  </si>
  <si>
    <t>Date:</t>
  </si>
  <si>
    <t>Type of Birds:</t>
  </si>
  <si>
    <t>Broilers</t>
  </si>
  <si>
    <t>Pullets</t>
  </si>
  <si>
    <t>Turkey Toms</t>
  </si>
  <si>
    <t>Turkey Hens</t>
  </si>
  <si>
    <t>Heavy Toms (30 # or &gt;)</t>
  </si>
  <si>
    <t>Bird Types</t>
  </si>
  <si>
    <t>Avg. Weight of Birds:</t>
  </si>
  <si>
    <t>Year of Operation Origin:</t>
  </si>
  <si>
    <t>Cleanout Schedule:</t>
  </si>
  <si>
    <t>Current Disposal Method:</t>
  </si>
  <si>
    <t>Number of Flocks Per Year:</t>
  </si>
  <si>
    <t>Number of Birds Per Flock:</t>
  </si>
  <si>
    <t>days</t>
  </si>
  <si>
    <t>tons</t>
  </si>
  <si>
    <t>cubic feet</t>
  </si>
  <si>
    <t>pounds</t>
  </si>
  <si>
    <t>=</t>
  </si>
  <si>
    <t>pounds/cubic foot</t>
  </si>
  <si>
    <t>Tonnage of Litter Produced:</t>
  </si>
  <si>
    <t>Number of Birds per Flock:</t>
  </si>
  <si>
    <t>Number of Flocks per Year:</t>
  </si>
  <si>
    <t>Anticipated Mortality Rate:</t>
  </si>
  <si>
    <t>Average Cycle Length:</t>
  </si>
  <si>
    <t>percent (%)</t>
  </si>
  <si>
    <t>Cubic Feet of Composter Volume per Pound of Dead Weight in Each Composting Stage:</t>
  </si>
  <si>
    <t>Volume Stage I = Volume Stage II =</t>
  </si>
  <si>
    <t>Volume = Height x Width x Depth</t>
  </si>
  <si>
    <t>Height of Bin = 4 to 5 feet</t>
  </si>
  <si>
    <t>Depth of Bin = Not Less Than 1/2 of Width</t>
  </si>
  <si>
    <t>Option 1:</t>
  </si>
  <si>
    <t>Option 2:</t>
  </si>
  <si>
    <t>Option 3:</t>
  </si>
  <si>
    <t>Width:</t>
  </si>
  <si>
    <t>Height:</t>
  </si>
  <si>
    <t>Depth:</t>
  </si>
  <si>
    <t>Bin Volume:</t>
  </si>
  <si>
    <t>Volume in Stage I:</t>
  </si>
  <si>
    <t>∕</t>
  </si>
  <si>
    <t>cubic feet    =</t>
  </si>
  <si>
    <t>Number of Bins:</t>
  </si>
  <si>
    <t>Bins</t>
  </si>
  <si>
    <t>feet     x</t>
  </si>
  <si>
    <t>feet      x</t>
  </si>
  <si>
    <t>feet        =</t>
  </si>
  <si>
    <t>Options</t>
  </si>
  <si>
    <t>Option 1</t>
  </si>
  <si>
    <t>Option 2</t>
  </si>
  <si>
    <t>Option 3</t>
  </si>
  <si>
    <t>Number of Bins in Stage I (Primary):</t>
  </si>
  <si>
    <t>Composter Bin Configuration for Stage 1 (Primary):</t>
  </si>
  <si>
    <t>Composter Bin Sizing:</t>
  </si>
  <si>
    <t>Stage I (Primary):</t>
  </si>
  <si>
    <t>Bins At:</t>
  </si>
  <si>
    <t>feet high   x</t>
  </si>
  <si>
    <t>feet deep</t>
  </si>
  <si>
    <t>Stage II (Secondary):</t>
  </si>
  <si>
    <t>Final Bin Configuration for Stage I (Primary) and Stage II (Secondary):</t>
  </si>
  <si>
    <t>Choose Stage I Bin Configuration From Options Above:</t>
  </si>
  <si>
    <t>Composter Bin Configuration for Stage II (Secondary):</t>
  </si>
  <si>
    <t>cubic feet/pound    =</t>
  </si>
  <si>
    <t>pounds    x</t>
  </si>
  <si>
    <t>Number and Size of Bins for Stage II = Number and Size of Bins for Stage I? (Preferred Option)</t>
  </si>
  <si>
    <t>Stage I = Stage II?</t>
  </si>
  <si>
    <t>Yes</t>
  </si>
  <si>
    <t>No</t>
  </si>
  <si>
    <t>If "No" Picked Above:</t>
  </si>
  <si>
    <t>feet wide   x</t>
  </si>
  <si>
    <t>cu.ft./lb</t>
  </si>
  <si>
    <t>Width of Bin = 8 to 10 feet (or Width of Bucket + 2 feet)</t>
  </si>
  <si>
    <t>The sizing calculations performed in this spreadsheet are in accordance with Virginia Conservation Practice Standard 313 " Waste Storage Facility" and</t>
  </si>
  <si>
    <t>Enter the cooperator's name in the space provided.</t>
  </si>
  <si>
    <t>Enter the service center name in the space provided.</t>
  </si>
  <si>
    <t>Select the appropriate conservation district from the pull-down list.</t>
  </si>
  <si>
    <t>Enter the name of the person assisting the cooperator in the space provided.</t>
  </si>
  <si>
    <t>5.</t>
  </si>
  <si>
    <t>Enter the tract and field numbers in the spaces provided.</t>
  </si>
  <si>
    <t>6.</t>
  </si>
  <si>
    <t>Select the type of birds from the pull-down list.</t>
  </si>
  <si>
    <t>7.</t>
  </si>
  <si>
    <t>Enter the average weight of the birds in the space provided.</t>
  </si>
  <si>
    <t>8.</t>
  </si>
  <si>
    <t>Enter the operation information in the spaces provided (year of operation origin and the number, size and capacity of houses).</t>
  </si>
  <si>
    <t>9.</t>
  </si>
  <si>
    <t>Enter the cleanout schedule and current disposal method information in the spaces provided.</t>
  </si>
  <si>
    <t>10.</t>
  </si>
  <si>
    <t>11.</t>
  </si>
  <si>
    <t>12.</t>
  </si>
  <si>
    <t>spreadsheet.</t>
  </si>
  <si>
    <t>Enter the planned storage period for the proposed structure (needs to be at least 120 days to comply with the Virginia Conservation Practice Standard</t>
  </si>
  <si>
    <t>Weight of Loss at End of Cycle:</t>
  </si>
  <si>
    <t>Enter the anticipated mortality rate (this can range from 2% to 25%) in the space provided and indicate whether this is a standard rate or operator provided.</t>
  </si>
  <si>
    <t>Average Weight of Birds:</t>
  </si>
  <si>
    <t>Enter the average cycle length in the space provided.</t>
  </si>
  <si>
    <t>The weight of loss at the end of the specified cycle length and the composter volume required will be calculated based on the above entered information.</t>
  </si>
  <si>
    <t>Enter the dimension information for the composting bins for stage I (primary).  There are spaces provided for 3 options.</t>
  </si>
  <si>
    <t>The bin volume and number of bins required will be calculated for each option based on the above entered dimensions.</t>
  </si>
  <si>
    <t>If no was selected in the pull-down menu, enter the number of bins and the dimensions for the stage II bins.</t>
  </si>
  <si>
    <t>The final bin configurations for stage I and stage II will be displayed at the bottom of the page.  A minimum of 2 primary and 2 secondary bins are required.</t>
  </si>
  <si>
    <t>Select if you want the size and number of bins for stage II (secondary) to equal stage I (primary) or not in the pull-down menu.</t>
  </si>
  <si>
    <t>Tons of Litter Produced for the Storage Period (or Laying/Breeding Cycle) of</t>
  </si>
  <si>
    <t>Volume of Litter Produced for the Storage Period (or Laying/Breeding Cycle) of</t>
  </si>
  <si>
    <t>Storage Period (for Layer/Breeder Operations, enter the Laying/Breeding Cycle Length):</t>
  </si>
  <si>
    <t>313 "Waste Storage Facility").  For layer/breeder operations, enter the laying/breeding cycle length.</t>
  </si>
  <si>
    <t>The tonnage and volume of the litter produced for the entered storage period (or laying/breeding cycle) will be calculated based on the above entered information.</t>
  </si>
  <si>
    <t>Select the option to be used for the final sizing in the pull-down menu.</t>
  </si>
  <si>
    <t>Notes:</t>
  </si>
  <si>
    <t>Virginia NRCS Poultry Composter Sizing Worksheet</t>
  </si>
  <si>
    <t>Size of Houses:</t>
  </si>
  <si>
    <t>Number of Houses:</t>
  </si>
  <si>
    <t>Capacity Per House:</t>
  </si>
  <si>
    <t>Virginia NRCS Poultry Litter Worksheet - Litter Produced</t>
  </si>
  <si>
    <t>Virginia NRCS Poultry Litter Worksheet - Structure Sizing (3 Sides Enclosed)</t>
  </si>
  <si>
    <t>Side View</t>
  </si>
  <si>
    <t>End View</t>
  </si>
  <si>
    <t>feet</t>
  </si>
  <si>
    <t>W    =</t>
  </si>
  <si>
    <r>
      <t>H</t>
    </r>
    <r>
      <rPr>
        <vertAlign val="subscript"/>
        <sz val="10"/>
        <rFont val="Arial"/>
        <family val="2"/>
      </rPr>
      <t>w</t>
    </r>
    <r>
      <rPr>
        <sz val="10"/>
        <rFont val="Arial"/>
        <family val="0"/>
      </rPr>
      <t xml:space="preserve">   =</t>
    </r>
  </si>
  <si>
    <r>
      <t>H</t>
    </r>
    <r>
      <rPr>
        <vertAlign val="subscript"/>
        <sz val="10"/>
        <rFont val="Arial"/>
        <family val="2"/>
      </rPr>
      <t>s</t>
    </r>
    <r>
      <rPr>
        <sz val="10"/>
        <rFont val="Arial"/>
        <family val="0"/>
      </rPr>
      <t xml:space="preserve">   =</t>
    </r>
  </si>
  <si>
    <r>
      <t>H</t>
    </r>
    <r>
      <rPr>
        <vertAlign val="subscript"/>
        <sz val="10"/>
        <rFont val="Arial"/>
        <family val="2"/>
      </rPr>
      <t>m</t>
    </r>
    <r>
      <rPr>
        <sz val="10"/>
        <rFont val="Arial"/>
        <family val="0"/>
      </rPr>
      <t xml:space="preserve">   =</t>
    </r>
  </si>
  <si>
    <t>(height of the sidewall)</t>
  </si>
  <si>
    <r>
      <t>L</t>
    </r>
    <r>
      <rPr>
        <vertAlign val="subscript"/>
        <sz val="10"/>
        <rFont val="Arial"/>
        <family val="2"/>
      </rPr>
      <t>m</t>
    </r>
    <r>
      <rPr>
        <sz val="10"/>
        <rFont val="Arial"/>
        <family val="0"/>
      </rPr>
      <t xml:space="preserve">   =</t>
    </r>
  </si>
  <si>
    <t>(freeboard between the end of the manure pile and the open end of the building)</t>
  </si>
  <si>
    <r>
      <t>L</t>
    </r>
    <r>
      <rPr>
        <vertAlign val="subscript"/>
        <sz val="10"/>
        <rFont val="Arial"/>
        <family val="2"/>
      </rPr>
      <t>b</t>
    </r>
    <r>
      <rPr>
        <sz val="10"/>
        <rFont val="Arial"/>
        <family val="0"/>
      </rPr>
      <t xml:space="preserve">   =</t>
    </r>
  </si>
  <si>
    <t>(height of the manure pile at it's highest point - should not exceed 7 feet)</t>
  </si>
  <si>
    <t>(height of the manure at the sidewall - should be at least 0.5 feet less than the sidewall height)</t>
  </si>
  <si>
    <t>(width of the structure - should be the width inside the posts)</t>
  </si>
  <si>
    <t>square feet</t>
  </si>
  <si>
    <t>Final Dimension of the Proposed Structure for a storage period of</t>
  </si>
  <si>
    <t>feet wide x</t>
  </si>
  <si>
    <t>feet long</t>
  </si>
  <si>
    <t>cross sectional area of sloping end (open end)</t>
  </si>
  <si>
    <t>cross sectional area of sloping end (walled end)</t>
  </si>
  <si>
    <t>volume of sloping end (walled end)</t>
  </si>
  <si>
    <t>length of sloping end (walled end)</t>
  </si>
  <si>
    <t>volume of manure pile needed (not counting sloping ends)</t>
  </si>
  <si>
    <t>(post spacing of proposed structure)</t>
  </si>
  <si>
    <r>
      <t>P</t>
    </r>
    <r>
      <rPr>
        <vertAlign val="subscript"/>
        <sz val="10"/>
        <rFont val="Arial"/>
        <family val="2"/>
      </rPr>
      <t>s</t>
    </r>
    <r>
      <rPr>
        <sz val="10"/>
        <rFont val="Arial"/>
        <family val="0"/>
      </rPr>
      <t xml:space="preserve">   =</t>
    </r>
  </si>
  <si>
    <r>
      <t>A</t>
    </r>
    <r>
      <rPr>
        <vertAlign val="subscript"/>
        <sz val="10"/>
        <rFont val="Arial"/>
        <family val="2"/>
      </rPr>
      <t>m</t>
    </r>
    <r>
      <rPr>
        <sz val="10"/>
        <rFont val="Arial"/>
        <family val="0"/>
      </rPr>
      <t xml:space="preserve">   =</t>
    </r>
  </si>
  <si>
    <t>F     =</t>
  </si>
  <si>
    <t>(calculated cross sectional area of manure pile)</t>
  </si>
  <si>
    <t>(calculated length of the manure pile)</t>
  </si>
  <si>
    <t>(calculated total length of the building required to handle the manure generated + freeboard)</t>
  </si>
  <si>
    <t>Virginia NRCS Poultry Litter Worksheet - Structure Sizing (2 Sides Enclosed)</t>
  </si>
  <si>
    <r>
      <t>F</t>
    </r>
    <r>
      <rPr>
        <vertAlign val="subscript"/>
        <sz val="10"/>
        <rFont val="Arial"/>
        <family val="2"/>
      </rPr>
      <t>1</t>
    </r>
    <r>
      <rPr>
        <sz val="10"/>
        <rFont val="Arial"/>
        <family val="0"/>
      </rPr>
      <t xml:space="preserve">    =</t>
    </r>
  </si>
  <si>
    <r>
      <t>F</t>
    </r>
    <r>
      <rPr>
        <vertAlign val="subscript"/>
        <sz val="10"/>
        <rFont val="Arial"/>
        <family val="2"/>
      </rPr>
      <t>2</t>
    </r>
    <r>
      <rPr>
        <sz val="10"/>
        <rFont val="Arial"/>
        <family val="0"/>
      </rPr>
      <t xml:space="preserve">   =</t>
    </r>
  </si>
  <si>
    <t>length of manure pile needed (not counting sloping ends)</t>
  </si>
  <si>
    <t>***This scenario assumes that the proposed structure will have 2 side walls and no endwalls***</t>
  </si>
  <si>
    <t>***This scenario assumes that the proposed structure will have 2 side walls and 1 endwall***</t>
  </si>
  <si>
    <t>length of sloping end (open end)</t>
  </si>
  <si>
    <t>volume of sloping end (open end)</t>
  </si>
  <si>
    <t>length of each sloping end (open ends)</t>
  </si>
  <si>
    <t>cross sectional area of each sloping end (open ends)</t>
  </si>
  <si>
    <t>volume of both sloping ends (open ends)</t>
  </si>
  <si>
    <t>13.</t>
  </si>
  <si>
    <t>Make sure that all necessary data has been entered into the "Litter Produced" spreadsheet (as described above) prior to entering any data into this</t>
  </si>
  <si>
    <t>The cooperator data, storage period, and operation information from the "Litter Produced" spreadsheet will be automatically entered into this spreadsheet.</t>
  </si>
  <si>
    <t>Enter the width, height of the sidewall, height of the manure at the sidewall, height of the manure at it's highest point, and the freeboard between the end of the</t>
  </si>
  <si>
    <t>manure pile and the open end of the proposed structure in the spaces provided.</t>
  </si>
  <si>
    <t>The cross sectional area of the manure pile, length of the manure pile, and the total length of building required to handle the manure generated plus freeboard</t>
  </si>
  <si>
    <t>will be calculated based on the above entered information.</t>
  </si>
  <si>
    <t>Enter the post spacing of the proposed structure in the space provided.</t>
  </si>
  <si>
    <t>The final dimensions of the structure for the design storage period will be calculated based on the above entered information.</t>
  </si>
  <si>
    <t>spreadsheet.  Only use this spreadsheet if you plan on having 2 sidewalls and one endwall.</t>
  </si>
  <si>
    <t>spreadsheet.  Only use this spreadsheet if you plan on having 2 sidewalls and no endwall.</t>
  </si>
  <si>
    <t>manure pile and the open ends of the proposed structure in the spaces provided.</t>
  </si>
  <si>
    <t>Refer to the appropriate tab for structure sizing.  There are 2 options available: 3 walls (2 sidewalls and an endwall) and 2 walls (2 sidewalls and no endwalls).</t>
  </si>
  <si>
    <t>Virginia Conservation Practice Standard 316 "Animal Mortality Facility".</t>
  </si>
  <si>
    <t>*A Minimum of 2 Primary and 2 Secondary Bins is Recommended*</t>
  </si>
  <si>
    <t>Typical Litter Produced:</t>
  </si>
  <si>
    <t>Bird Type</t>
  </si>
  <si>
    <t>Total Litter Production per 1,000 birds sold (tons)</t>
  </si>
  <si>
    <t>Layer/Breeders - Chickens</t>
  </si>
  <si>
    <t>Heavy Toms (30 lbs or greater)</t>
  </si>
  <si>
    <t>Layer/Breeders - Turkeys</t>
  </si>
  <si>
    <t>Roasters</t>
  </si>
  <si>
    <t>Market Weight (pounds)</t>
  </si>
  <si>
    <t>Poultry farms vary in size, operation, cleanout schedule, etc. throughout the state.  The below information is intended to assist the designer in sizing structures based on various reference material.  These values are not intended to be definitive, but are to be used more as a guide.  These values should be adjusted based on the specific operation and producer input.</t>
  </si>
  <si>
    <t>Calculator for Different Bird Sizes Using the Litter Production Numbers Shown to the Left:</t>
  </si>
  <si>
    <t>Density of Litter:</t>
  </si>
  <si>
    <t>14.</t>
  </si>
  <si>
    <t>Enter the tonnage of litter produced and the density of the litter in the spaces provided (reference the Guidance tab).</t>
  </si>
  <si>
    <t>Instructions for using the "Litter Produced" tab</t>
  </si>
  <si>
    <t>Instructions for using the "3 walls" tab</t>
  </si>
  <si>
    <t>Instructions for using the "2 walls" tab</t>
  </si>
  <si>
    <t>Instructions for using the "Composter Sizing" tab</t>
  </si>
  <si>
    <t>NEH, Part 651 - Agricultural Waste Management Field Handbook</t>
  </si>
  <si>
    <t>NRAES-132 - Poultry Waste Management Handbook</t>
  </si>
  <si>
    <t>Midwest Plan Service - Structures and Environment Handbook</t>
  </si>
  <si>
    <t>Poultry References:</t>
  </si>
  <si>
    <r>
      <t xml:space="preserve">For most poultry farms in Virginia, a litter density of </t>
    </r>
    <r>
      <rPr>
        <b/>
        <u val="single"/>
        <sz val="10"/>
        <rFont val="Arial"/>
        <family val="2"/>
      </rPr>
      <t>30-32 pounds/cubic foot</t>
    </r>
    <r>
      <rPr>
        <sz val="10"/>
        <rFont val="Arial"/>
        <family val="2"/>
      </rPr>
      <t xml:space="preserve"> can be used.  However, this number may need to be adjusted based on the specific operation.  The litter density for breeder operations for example may need to be increased due to increased moisture content.</t>
    </r>
  </si>
  <si>
    <t>Instructions for using the "Guidance" tab</t>
  </si>
  <si>
    <t>This tab provides background information and references for inputs into the "Litter Produced" tab.</t>
  </si>
  <si>
    <t>Flock Length:</t>
  </si>
  <si>
    <t>Tons of Litter Produced Per Flock:</t>
  </si>
  <si>
    <t>flocks</t>
  </si>
  <si>
    <t>Number of Flocks in Storage Period (Rounded Up):</t>
  </si>
  <si>
    <t>Layer/Breeders-Chickens</t>
  </si>
  <si>
    <t>Layer/Breeders-Turkeys</t>
  </si>
  <si>
    <t>tons/1000 birds sold</t>
  </si>
  <si>
    <t>(2.0 cu.ft./lb is used for heavy turkey toms, 1.0 cu.ft./lb is used for all otherbird types)</t>
  </si>
  <si>
    <t>Enter the number of birds per flock, number of flocks per year and the flock length in the spaces provided.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</si>
</sst>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0000000"/>
    <numFmt numFmtId="171" formatCode="[$-409]dddd\,\ mmmm\ d\,\ yyyy"/>
    <numFmt numFmtId="172" formatCode="0.0"/>
  </numFmts>
  <fonts count="48">
    <font>
      <sz val="10"/>
      <name val="Arial"/>
      <family val="0"/>
    </font>
    <font>
      <sz val="8"/>
      <name val="Arial"/>
      <family val="0"/>
    </font>
    <font>
      <b/>
      <u val="single"/>
      <sz val="10"/>
      <name val="Arial"/>
      <family val="2"/>
    </font>
    <font>
      <sz val="8"/>
      <name val="Tahoma"/>
      <family val="2"/>
    </font>
    <font>
      <b/>
      <sz val="10"/>
      <name val="Arial"/>
      <family val="2"/>
    </font>
    <font>
      <u val="single"/>
      <sz val="10"/>
      <name val="Arial"/>
      <family val="2"/>
    </font>
    <font>
      <u val="single"/>
      <sz val="10"/>
      <color indexed="12"/>
      <name val="Arial"/>
      <family val="0"/>
    </font>
    <font>
      <u val="single"/>
      <sz val="10"/>
      <color indexed="36"/>
      <name val="Arial"/>
      <family val="0"/>
    </font>
    <font>
      <b/>
      <sz val="14"/>
      <name val="Arial"/>
      <family val="2"/>
    </font>
    <font>
      <vertAlign val="subscript"/>
      <sz val="10"/>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0"/>
      <color indexed="8"/>
      <name val="Arial"/>
      <family val="0"/>
    </font>
    <font>
      <vertAlign val="subscrip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51"/>
        <bgColor indexed="64"/>
      </patternFill>
    </fill>
    <fill>
      <patternFill patternType="solid">
        <fgColor indexed="13"/>
        <bgColor indexed="64"/>
      </patternFill>
    </fill>
    <fill>
      <patternFill patternType="solid">
        <fgColor indexed="35"/>
        <bgColor indexed="64"/>
      </patternFill>
    </fill>
    <fill>
      <patternFill patternType="solid">
        <fgColor indexed="50"/>
        <bgColor indexed="64"/>
      </patternFill>
    </fill>
    <fill>
      <patternFill patternType="solid">
        <fgColor rgb="FFCC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0">
    <xf numFmtId="0" fontId="0" fillId="0" borderId="0" xfId="0" applyAlignment="1">
      <alignment/>
    </xf>
    <xf numFmtId="3" fontId="0" fillId="33" borderId="10" xfId="0" applyNumberFormat="1" applyFont="1" applyFill="1" applyBorder="1" applyAlignment="1" applyProtection="1">
      <alignment horizontal="center" vertical="center"/>
      <protection hidden="1"/>
    </xf>
    <xf numFmtId="0" fontId="0" fillId="33" borderId="10" xfId="0" applyFont="1" applyFill="1" applyBorder="1" applyAlignment="1" applyProtection="1">
      <alignment horizontal="center" vertical="center"/>
      <protection hidden="1"/>
    </xf>
    <xf numFmtId="0" fontId="0" fillId="34" borderId="10" xfId="0" applyFill="1" applyBorder="1" applyAlignment="1" applyProtection="1">
      <alignment horizontal="center" vertical="center"/>
      <protection locked="0"/>
    </xf>
    <xf numFmtId="3" fontId="0" fillId="34" borderId="10" xfId="0" applyNumberFormat="1" applyFill="1" applyBorder="1" applyAlignment="1" applyProtection="1">
      <alignment horizontal="center" vertical="center"/>
      <protection locked="0"/>
    </xf>
    <xf numFmtId="0" fontId="0" fillId="35" borderId="0" xfId="0" applyFont="1" applyFill="1" applyAlignment="1" applyProtection="1">
      <alignment vertical="center"/>
      <protection locked="0"/>
    </xf>
    <xf numFmtId="0" fontId="0" fillId="34" borderId="10" xfId="0" applyFont="1" applyFill="1" applyBorder="1" applyAlignment="1" applyProtection="1">
      <alignment horizontal="center" vertical="center"/>
      <protection locked="0"/>
    </xf>
    <xf numFmtId="0" fontId="0" fillId="0" borderId="0" xfId="0" applyAlignment="1" applyProtection="1">
      <alignment vertical="center"/>
      <protection hidden="1"/>
    </xf>
    <xf numFmtId="169" fontId="0" fillId="33" borderId="10" xfId="0" applyNumberFormat="1" applyFont="1" applyFill="1" applyBorder="1" applyAlignment="1" applyProtection="1">
      <alignment horizontal="center" vertical="center"/>
      <protection hidden="1"/>
    </xf>
    <xf numFmtId="0" fontId="4" fillId="36" borderId="10" xfId="0"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14" fontId="0" fillId="0" borderId="0" xfId="0" applyNumberForma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0" fillId="0" borderId="0" xfId="0" applyFill="1" applyBorder="1" applyAlignment="1" applyProtection="1">
      <alignment horizontal="centerContinuous" vertical="center"/>
      <protection hidden="1"/>
    </xf>
    <xf numFmtId="3" fontId="0" fillId="0" borderId="0" xfId="0" applyNumberFormat="1" applyFill="1" applyBorder="1" applyAlignment="1" applyProtection="1">
      <alignment horizontal="center" vertical="center"/>
      <protection hidden="1"/>
    </xf>
    <xf numFmtId="3" fontId="0" fillId="0" borderId="0"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horizontal="centerContinuous" vertical="center"/>
      <protection hidden="1"/>
    </xf>
    <xf numFmtId="0" fontId="0" fillId="0" borderId="0" xfId="0" applyFill="1" applyBorder="1" applyAlignment="1" applyProtection="1">
      <alignment horizontal="righ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Fill="1" applyBorder="1" applyAlignment="1" applyProtection="1">
      <alignment vertical="center"/>
      <protection hidden="1"/>
    </xf>
    <xf numFmtId="0" fontId="5" fillId="0" borderId="0" xfId="0" applyFont="1" applyAlignment="1" applyProtection="1">
      <alignment horizontal="centerContinuous" vertical="center"/>
      <protection hidden="1"/>
    </xf>
    <xf numFmtId="0" fontId="0" fillId="34" borderId="11"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37" borderId="0" xfId="0" applyFill="1" applyAlignment="1" applyProtection="1">
      <alignment horizontal="center" vertical="center"/>
      <protection hidden="1"/>
    </xf>
    <xf numFmtId="4" fontId="0" fillId="37" borderId="0" xfId="0" applyNumberFormat="1" applyFill="1" applyAlignment="1" applyProtection="1">
      <alignment horizontal="center" vertical="center"/>
      <protection hidden="1"/>
    </xf>
    <xf numFmtId="0" fontId="0" fillId="38" borderId="0" xfId="0" applyFill="1" applyAlignment="1" applyProtection="1">
      <alignment horizontal="center" vertical="center"/>
      <protection hidden="1"/>
    </xf>
    <xf numFmtId="4" fontId="0" fillId="38" borderId="0" xfId="0" applyNumberFormat="1" applyFill="1" applyAlignment="1" applyProtection="1">
      <alignment horizontal="center" vertical="center"/>
      <protection hidden="1"/>
    </xf>
    <xf numFmtId="0" fontId="0" fillId="39" borderId="10" xfId="0" applyFill="1" applyBorder="1" applyAlignment="1" applyProtection="1">
      <alignment horizontal="center" vertical="center"/>
      <protection hidden="1"/>
    </xf>
    <xf numFmtId="0" fontId="8"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4" fontId="0" fillId="33" borderId="10" xfId="0" applyNumberFormat="1" applyFill="1" applyBorder="1" applyAlignment="1" applyProtection="1">
      <alignment horizontal="center" vertical="center"/>
      <protection hidden="1"/>
    </xf>
    <xf numFmtId="4" fontId="0" fillId="40" borderId="0" xfId="0" applyNumberFormat="1" applyFill="1" applyAlignment="1" applyProtection="1">
      <alignment horizontal="center" vertical="center"/>
      <protection hidden="1"/>
    </xf>
    <xf numFmtId="4" fontId="0" fillId="0" borderId="0" xfId="0" applyNumberFormat="1" applyFill="1" applyAlignment="1" applyProtection="1">
      <alignment horizontal="center" vertical="center"/>
      <protection hidden="1"/>
    </xf>
    <xf numFmtId="3" fontId="0" fillId="33" borderId="10" xfId="0" applyNumberForma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49" fontId="0" fillId="0" borderId="0" xfId="0" applyNumberFormat="1" applyAlignment="1" applyProtection="1">
      <alignment horizontal="right" vertical="center"/>
      <protection hidden="1"/>
    </xf>
    <xf numFmtId="0" fontId="0" fillId="0" borderId="0" xfId="0" applyFill="1" applyAlignment="1" applyProtection="1">
      <alignment horizontal="center" vertical="center"/>
      <protection hidden="1"/>
    </xf>
    <xf numFmtId="0" fontId="0" fillId="0" borderId="12" xfId="0" applyBorder="1" applyAlignment="1" applyProtection="1">
      <alignment vertical="center"/>
      <protection/>
    </xf>
    <xf numFmtId="0" fontId="0" fillId="0" borderId="13" xfId="0" applyBorder="1" applyAlignment="1" applyProtection="1">
      <alignment horizontal="center"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left" vertical="center"/>
      <protection/>
    </xf>
    <xf numFmtId="14" fontId="0" fillId="32" borderId="10" xfId="0" applyNumberFormat="1" applyFill="1" applyBorder="1" applyAlignment="1" applyProtection="1">
      <alignment horizontal="center" vertical="center"/>
      <protection hidden="1"/>
    </xf>
    <xf numFmtId="0" fontId="5" fillId="0" borderId="0" xfId="0" applyFont="1" applyAlignment="1">
      <alignment horizontal="left"/>
    </xf>
    <xf numFmtId="0" fontId="0" fillId="0" borderId="0" xfId="0" applyFont="1" applyAlignment="1">
      <alignment horizontal="left" vertical="center"/>
    </xf>
    <xf numFmtId="0" fontId="0" fillId="0" borderId="0" xfId="0" applyAlignment="1">
      <alignment horizontal="center" vertical="center"/>
    </xf>
    <xf numFmtId="0" fontId="0" fillId="0" borderId="15" xfId="0" applyFont="1" applyBorder="1" applyAlignment="1" applyProtection="1">
      <alignment vertical="center"/>
      <protection/>
    </xf>
    <xf numFmtId="0" fontId="0" fillId="0" borderId="18"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lignment/>
    </xf>
    <xf numFmtId="0" fontId="5" fillId="0" borderId="0" xfId="0" applyFont="1" applyBorder="1" applyAlignment="1">
      <alignment vertical="center" wrapText="1"/>
    </xf>
    <xf numFmtId="0" fontId="5" fillId="0" borderId="0" xfId="0" applyFont="1" applyBorder="1" applyAlignment="1">
      <alignment horizontal="center"/>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0" xfId="0" applyFont="1" applyBorder="1" applyAlignment="1">
      <alignment wrapText="1"/>
    </xf>
    <xf numFmtId="0" fontId="0" fillId="0" borderId="0" xfId="0" applyBorder="1" applyAlignment="1">
      <alignment/>
    </xf>
    <xf numFmtId="0" fontId="0" fillId="0" borderId="0" xfId="0" applyFont="1" applyFill="1" applyAlignment="1">
      <alignment horizontal="left" vertical="center"/>
    </xf>
    <xf numFmtId="0" fontId="5" fillId="0" borderId="18" xfId="0" applyFont="1" applyBorder="1" applyAlignment="1">
      <alignment vertical="center"/>
    </xf>
    <xf numFmtId="2" fontId="0" fillId="41" borderId="10" xfId="0" applyNumberFormat="1" applyFill="1" applyBorder="1" applyAlignment="1" applyProtection="1">
      <alignment horizontal="center" vertical="center"/>
      <protection hidden="1"/>
    </xf>
    <xf numFmtId="172" fontId="0" fillId="32" borderId="10" xfId="0" applyNumberFormat="1" applyFont="1" applyFill="1" applyBorder="1" applyAlignment="1" applyProtection="1">
      <alignment horizontal="center" vertical="center"/>
      <protection locked="0"/>
    </xf>
    <xf numFmtId="172" fontId="0" fillId="32" borderId="11"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2" fillId="0" borderId="12" xfId="0" applyFont="1" applyBorder="1" applyAlignment="1">
      <alignment/>
    </xf>
    <xf numFmtId="0" fontId="2" fillId="0" borderId="14" xfId="0" applyFont="1" applyBorder="1" applyAlignment="1">
      <alignment/>
    </xf>
    <xf numFmtId="0" fontId="5" fillId="0" borderId="14" xfId="0" applyFont="1" applyBorder="1" applyAlignment="1">
      <alignment horizontal="left"/>
    </xf>
    <xf numFmtId="0" fontId="5" fillId="0" borderId="0" xfId="0" applyFont="1" applyBorder="1" applyAlignment="1">
      <alignment horizontal="center" wrapText="1"/>
    </xf>
    <xf numFmtId="0" fontId="5" fillId="0" borderId="15" xfId="0" applyFont="1" applyBorder="1" applyAlignment="1">
      <alignment horizontal="center" wrapText="1"/>
    </xf>
    <xf numFmtId="0" fontId="0" fillId="0" borderId="14" xfId="0" applyFont="1" applyBorder="1" applyAlignment="1">
      <alignment horizontal="left" vertical="center"/>
    </xf>
    <xf numFmtId="172" fontId="0" fillId="0" borderId="0" xfId="0" applyNumberFormat="1" applyBorder="1" applyAlignment="1">
      <alignment horizontal="center" vertical="center"/>
    </xf>
    <xf numFmtId="2" fontId="0" fillId="0" borderId="0" xfId="0" applyNumberFormat="1" applyBorder="1" applyAlignment="1">
      <alignment horizontal="center" vertical="center"/>
    </xf>
    <xf numFmtId="2" fontId="0" fillId="0" borderId="15" xfId="0" applyNumberFormat="1" applyBorder="1" applyAlignment="1">
      <alignment horizontal="center" vertical="center"/>
    </xf>
    <xf numFmtId="0" fontId="0" fillId="0" borderId="14" xfId="0" applyFont="1" applyFill="1" applyBorder="1" applyAlignment="1">
      <alignment horizontal="left" vertical="center"/>
    </xf>
    <xf numFmtId="172" fontId="0" fillId="0" borderId="0"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15" xfId="0" applyNumberFormat="1" applyFill="1" applyBorder="1" applyAlignment="1">
      <alignment horizontal="center" vertical="center"/>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49" fontId="0" fillId="0" borderId="0" xfId="0" applyNumberFormat="1" applyFont="1" applyAlignment="1" applyProtection="1">
      <alignment horizontal="right" vertical="center"/>
      <protection hidden="1"/>
    </xf>
    <xf numFmtId="0" fontId="2" fillId="0" borderId="18" xfId="0" applyFont="1" applyBorder="1" applyAlignment="1">
      <alignment/>
    </xf>
    <xf numFmtId="0" fontId="0" fillId="0" borderId="0" xfId="0" applyFont="1" applyBorder="1" applyAlignment="1">
      <alignment/>
    </xf>
    <xf numFmtId="0" fontId="2" fillId="0" borderId="14" xfId="0" applyFont="1" applyFill="1" applyBorder="1" applyAlignment="1">
      <alignment horizontal="left" vertical="center"/>
    </xf>
    <xf numFmtId="0" fontId="0" fillId="0" borderId="0" xfId="0" applyFont="1" applyFill="1" applyBorder="1" applyAlignment="1" applyProtection="1">
      <alignment horizontal="left" vertical="center"/>
      <protection hidden="1"/>
    </xf>
    <xf numFmtId="0" fontId="0" fillId="41" borderId="10" xfId="0" applyFill="1" applyBorder="1" applyAlignment="1" applyProtection="1">
      <alignment horizontal="center" vertical="center"/>
      <protection hidden="1"/>
    </xf>
    <xf numFmtId="1" fontId="0" fillId="41" borderId="10" xfId="0" applyNumberFormat="1" applyFill="1" applyBorder="1" applyAlignment="1" applyProtection="1">
      <alignment horizontal="centerContinuous" vertical="center"/>
      <protection hidden="1"/>
    </xf>
    <xf numFmtId="172" fontId="0" fillId="41" borderId="10" xfId="0" applyNumberFormat="1" applyFont="1" applyFill="1" applyBorder="1" applyAlignment="1" applyProtection="1">
      <alignment horizontal="center" vertical="center"/>
      <protection hidden="1"/>
    </xf>
    <xf numFmtId="0" fontId="0" fillId="0" borderId="0" xfId="0" applyFill="1" applyAlignment="1" applyProtection="1">
      <alignment horizontal="center" vertical="center"/>
      <protection locked="0"/>
    </xf>
    <xf numFmtId="0" fontId="0" fillId="32" borderId="10" xfId="0" applyFill="1" applyBorder="1" applyAlignment="1" applyProtection="1">
      <alignment horizontal="center" vertical="center"/>
      <protection locked="0"/>
    </xf>
    <xf numFmtId="14" fontId="0" fillId="32" borderId="10"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12"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horizontal="left" vertical="top" wrapText="1"/>
    </xf>
    <xf numFmtId="0" fontId="0" fillId="0" borderId="14" xfId="0" applyFont="1" applyBorder="1" applyAlignment="1">
      <alignment horizontal="left" vertical="top" wrapText="1"/>
    </xf>
    <xf numFmtId="0" fontId="8" fillId="35" borderId="0" xfId="0" applyFont="1" applyFill="1" applyAlignment="1" applyProtection="1">
      <alignment horizontal="center" vertical="center"/>
      <protection hidden="1"/>
    </xf>
    <xf numFmtId="0" fontId="4" fillId="35" borderId="0" xfId="0" applyFont="1" applyFill="1" applyAlignment="1" applyProtection="1">
      <alignment horizontal="center" vertical="center"/>
      <protection hidden="1"/>
    </xf>
    <xf numFmtId="0" fontId="0" fillId="32"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4" borderId="10" xfId="0" applyFill="1" applyBorder="1" applyAlignment="1" applyProtection="1">
      <alignment horizontal="left" vertical="center"/>
      <protection locked="0"/>
    </xf>
    <xf numFmtId="0" fontId="0" fillId="33" borderId="10" xfId="0" applyFont="1" applyFill="1" applyBorder="1" applyAlignment="1" applyProtection="1">
      <alignment horizontal="center" vertical="center"/>
      <protection hidden="1"/>
    </xf>
    <xf numFmtId="3" fontId="0" fillId="33" borderId="10" xfId="0" applyNumberFormat="1" applyFont="1" applyFill="1" applyBorder="1" applyAlignment="1" applyProtection="1">
      <alignment horizontal="center" vertical="center"/>
      <protection hidden="1"/>
    </xf>
    <xf numFmtId="3" fontId="0" fillId="34" borderId="10" xfId="0" applyNumberFormat="1" applyFill="1" applyBorder="1" applyAlignment="1" applyProtection="1">
      <alignment horizontal="left" vertical="center"/>
      <protection locked="0"/>
    </xf>
    <xf numFmtId="0" fontId="10" fillId="0" borderId="0" xfId="0" applyFont="1" applyFill="1" applyAlignment="1" applyProtection="1">
      <alignment horizontal="center" vertical="center" readingOrder="1"/>
      <protection hidden="1"/>
    </xf>
    <xf numFmtId="0" fontId="0" fillId="0" borderId="0" xfId="0" applyAlignment="1" applyProtection="1">
      <alignment horizontal="center" vertical="center"/>
      <protection hidden="1"/>
    </xf>
    <xf numFmtId="0" fontId="0" fillId="35" borderId="0" xfId="0" applyFill="1" applyAlignment="1" applyProtection="1">
      <alignment horizontal="center" vertical="center"/>
      <protection hidden="1"/>
    </xf>
    <xf numFmtId="0" fontId="0" fillId="39" borderId="10" xfId="0" applyFill="1" applyBorder="1" applyAlignment="1" applyProtection="1">
      <alignment horizontal="center" vertical="center"/>
      <protection hidden="1"/>
    </xf>
    <xf numFmtId="0" fontId="0" fillId="41" borderId="10" xfId="0"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172" fontId="0" fillId="41" borderId="10" xfId="0" applyNumberFormat="1" applyFont="1" applyFill="1" applyBorder="1" applyAlignment="1" applyProtection="1">
      <alignment horizontal="center" vertical="center"/>
      <protection hidden="1"/>
    </xf>
    <xf numFmtId="172" fontId="0" fillId="33" borderId="10" xfId="0" applyNumberFormat="1" applyFill="1" applyBorder="1" applyAlignment="1" applyProtection="1">
      <alignment horizontal="center" vertical="center"/>
      <protection hidden="1"/>
    </xf>
    <xf numFmtId="0" fontId="0" fillId="34" borderId="10" xfId="0" applyFont="1" applyFill="1" applyBorder="1" applyAlignment="1" applyProtection="1">
      <alignment horizontal="center" vertical="center"/>
      <protection locked="0"/>
    </xf>
    <xf numFmtId="169" fontId="0" fillId="34" borderId="10" xfId="0" applyNumberFormat="1" applyFont="1" applyFill="1" applyBorder="1" applyAlignment="1" applyProtection="1">
      <alignment horizontal="center" vertical="center"/>
      <protection locked="0"/>
    </xf>
    <xf numFmtId="0" fontId="4" fillId="36" borderId="10" xfId="0" applyFont="1" applyFill="1" applyBorder="1" applyAlignment="1" applyProtection="1">
      <alignment horizontal="center" vertical="center"/>
      <protection hidden="1"/>
    </xf>
    <xf numFmtId="14" fontId="0" fillId="32" borderId="10" xfId="0" applyNumberFormat="1" applyFont="1" applyFill="1" applyBorder="1" applyAlignment="1" applyProtection="1">
      <alignment horizontal="center" vertical="center"/>
      <protection locked="0"/>
    </xf>
    <xf numFmtId="3" fontId="0" fillId="33" borderId="0"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41" borderId="10" xfId="0" applyFont="1" applyFill="1" applyBorder="1" applyAlignment="1" applyProtection="1">
      <alignment horizontal="center" vertical="center"/>
      <protection hidden="1"/>
    </xf>
    <xf numFmtId="169" fontId="0" fillId="34" borderId="10" xfId="0" applyNumberForma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0" fontId="0" fillId="33" borderId="10" xfId="0" applyFill="1" applyBorder="1" applyAlignment="1" applyProtection="1">
      <alignment vertical="center"/>
      <protection hidden="1"/>
    </xf>
    <xf numFmtId="169" fontId="0" fillId="33" borderId="10" xfId="0" applyNumberFormat="1" applyFont="1" applyFill="1" applyBorder="1" applyAlignment="1" applyProtection="1">
      <alignment horizontal="center" vertical="center"/>
      <protection hidden="1"/>
    </xf>
    <xf numFmtId="0" fontId="0" fillId="34" borderId="10"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xdr:col>
      <xdr:colOff>0</xdr:colOff>
      <xdr:row>26</xdr:row>
      <xdr:rowOff>0</xdr:rowOff>
    </xdr:to>
    <xdr:sp>
      <xdr:nvSpPr>
        <xdr:cNvPr id="1" name="Line 4"/>
        <xdr:cNvSpPr>
          <a:spLocks/>
        </xdr:cNvSpPr>
      </xdr:nvSpPr>
      <xdr:spPr>
        <a:xfrm>
          <a:off x="581025" y="3048000"/>
          <a:ext cx="0" cy="152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0</xdr:rowOff>
    </xdr:from>
    <xdr:to>
      <xdr:col>6</xdr:col>
      <xdr:colOff>0</xdr:colOff>
      <xdr:row>26</xdr:row>
      <xdr:rowOff>0</xdr:rowOff>
    </xdr:to>
    <xdr:sp>
      <xdr:nvSpPr>
        <xdr:cNvPr id="2" name="Line 5"/>
        <xdr:cNvSpPr>
          <a:spLocks/>
        </xdr:cNvSpPr>
      </xdr:nvSpPr>
      <xdr:spPr>
        <a:xfrm>
          <a:off x="581025" y="4572000"/>
          <a:ext cx="3371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9525</xdr:rowOff>
    </xdr:from>
    <xdr:to>
      <xdr:col>6</xdr:col>
      <xdr:colOff>0</xdr:colOff>
      <xdr:row>26</xdr:row>
      <xdr:rowOff>0</xdr:rowOff>
    </xdr:to>
    <xdr:sp>
      <xdr:nvSpPr>
        <xdr:cNvPr id="3" name="Line 6"/>
        <xdr:cNvSpPr>
          <a:spLocks/>
        </xdr:cNvSpPr>
      </xdr:nvSpPr>
      <xdr:spPr>
        <a:xfrm flipH="1" flipV="1">
          <a:off x="3952875" y="3057525"/>
          <a:ext cx="0" cy="1514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9</xdr:col>
      <xdr:colOff>0</xdr:colOff>
      <xdr:row>26</xdr:row>
      <xdr:rowOff>0</xdr:rowOff>
    </xdr:to>
    <xdr:sp>
      <xdr:nvSpPr>
        <xdr:cNvPr id="4" name="Line 7"/>
        <xdr:cNvSpPr>
          <a:spLocks/>
        </xdr:cNvSpPr>
      </xdr:nvSpPr>
      <xdr:spPr>
        <a:xfrm>
          <a:off x="53625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0</xdr:rowOff>
    </xdr:from>
    <xdr:to>
      <xdr:col>13</xdr:col>
      <xdr:colOff>571500</xdr:colOff>
      <xdr:row>26</xdr:row>
      <xdr:rowOff>0</xdr:rowOff>
    </xdr:to>
    <xdr:sp>
      <xdr:nvSpPr>
        <xdr:cNvPr id="5" name="Line 8"/>
        <xdr:cNvSpPr>
          <a:spLocks/>
        </xdr:cNvSpPr>
      </xdr:nvSpPr>
      <xdr:spPr>
        <a:xfrm>
          <a:off x="5362575" y="4572000"/>
          <a:ext cx="26955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0</xdr:rowOff>
    </xdr:from>
    <xdr:to>
      <xdr:col>14</xdr:col>
      <xdr:colOff>0</xdr:colOff>
      <xdr:row>26</xdr:row>
      <xdr:rowOff>0</xdr:rowOff>
    </xdr:to>
    <xdr:sp>
      <xdr:nvSpPr>
        <xdr:cNvPr id="6" name="Line 9"/>
        <xdr:cNvSpPr>
          <a:spLocks/>
        </xdr:cNvSpPr>
      </xdr:nvSpPr>
      <xdr:spPr>
        <a:xfrm flipV="1">
          <a:off x="80676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0</xdr:rowOff>
    </xdr:from>
    <xdr:to>
      <xdr:col>9</xdr:col>
      <xdr:colOff>238125</xdr:colOff>
      <xdr:row>21</xdr:row>
      <xdr:rowOff>0</xdr:rowOff>
    </xdr:to>
    <xdr:sp>
      <xdr:nvSpPr>
        <xdr:cNvPr id="7" name="Line 12"/>
        <xdr:cNvSpPr>
          <a:spLocks/>
        </xdr:cNvSpPr>
      </xdr:nvSpPr>
      <xdr:spPr>
        <a:xfrm flipV="1">
          <a:off x="5362575" y="3238500"/>
          <a:ext cx="238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342900</xdr:colOff>
      <xdr:row>19</xdr:row>
      <xdr:rowOff>0</xdr:rowOff>
    </xdr:from>
    <xdr:to>
      <xdr:col>14</xdr:col>
      <xdr:colOff>0</xdr:colOff>
      <xdr:row>21</xdr:row>
      <xdr:rowOff>0</xdr:rowOff>
    </xdr:to>
    <xdr:sp>
      <xdr:nvSpPr>
        <xdr:cNvPr id="8" name="Line 13"/>
        <xdr:cNvSpPr>
          <a:spLocks/>
        </xdr:cNvSpPr>
      </xdr:nvSpPr>
      <xdr:spPr>
        <a:xfrm flipH="1" flipV="1">
          <a:off x="7829550" y="3238500"/>
          <a:ext cx="238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19</xdr:row>
      <xdr:rowOff>0</xdr:rowOff>
    </xdr:from>
    <xdr:to>
      <xdr:col>13</xdr:col>
      <xdr:colOff>342900</xdr:colOff>
      <xdr:row>19</xdr:row>
      <xdr:rowOff>0</xdr:rowOff>
    </xdr:to>
    <xdr:sp>
      <xdr:nvSpPr>
        <xdr:cNvPr id="9" name="Line 14"/>
        <xdr:cNvSpPr>
          <a:spLocks/>
        </xdr:cNvSpPr>
      </xdr:nvSpPr>
      <xdr:spPr>
        <a:xfrm flipH="1" flipV="1">
          <a:off x="5600700" y="3238500"/>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0</xdr:rowOff>
    </xdr:from>
    <xdr:to>
      <xdr:col>5</xdr:col>
      <xdr:colOff>0</xdr:colOff>
      <xdr:row>25</xdr:row>
      <xdr:rowOff>180975</xdr:rowOff>
    </xdr:to>
    <xdr:sp>
      <xdr:nvSpPr>
        <xdr:cNvPr id="10" name="Line 17"/>
        <xdr:cNvSpPr>
          <a:spLocks/>
        </xdr:cNvSpPr>
      </xdr:nvSpPr>
      <xdr:spPr>
        <a:xfrm>
          <a:off x="2590800" y="3238500"/>
          <a:ext cx="714375"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26</xdr:row>
      <xdr:rowOff>0</xdr:rowOff>
    </xdr:from>
    <xdr:to>
      <xdr:col>9</xdr:col>
      <xdr:colOff>0</xdr:colOff>
      <xdr:row>26</xdr:row>
      <xdr:rowOff>0</xdr:rowOff>
    </xdr:to>
    <xdr:sp>
      <xdr:nvSpPr>
        <xdr:cNvPr id="11" name="Line 18"/>
        <xdr:cNvSpPr>
          <a:spLocks/>
        </xdr:cNvSpPr>
      </xdr:nvSpPr>
      <xdr:spPr>
        <a:xfrm flipH="1">
          <a:off x="5286375" y="4572000"/>
          <a:ext cx="76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20</xdr:row>
      <xdr:rowOff>0</xdr:rowOff>
    </xdr:from>
    <xdr:to>
      <xdr:col>8</xdr:col>
      <xdr:colOff>371475</xdr:colOff>
      <xdr:row>26</xdr:row>
      <xdr:rowOff>0</xdr:rowOff>
    </xdr:to>
    <xdr:sp>
      <xdr:nvSpPr>
        <xdr:cNvPr id="12" name="Line 19"/>
        <xdr:cNvSpPr>
          <a:spLocks/>
        </xdr:cNvSpPr>
      </xdr:nvSpPr>
      <xdr:spPr>
        <a:xfrm flipV="1">
          <a:off x="52863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20</xdr:row>
      <xdr:rowOff>0</xdr:rowOff>
    </xdr:from>
    <xdr:to>
      <xdr:col>9</xdr:col>
      <xdr:colOff>0</xdr:colOff>
      <xdr:row>20</xdr:row>
      <xdr:rowOff>0</xdr:rowOff>
    </xdr:to>
    <xdr:sp>
      <xdr:nvSpPr>
        <xdr:cNvPr id="13" name="Line 20"/>
        <xdr:cNvSpPr>
          <a:spLocks/>
        </xdr:cNvSpPr>
      </xdr:nvSpPr>
      <xdr:spPr>
        <a:xfrm>
          <a:off x="5286375" y="3429000"/>
          <a:ext cx="76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0</xdr:rowOff>
    </xdr:from>
    <xdr:to>
      <xdr:col>14</xdr:col>
      <xdr:colOff>66675</xdr:colOff>
      <xdr:row>20</xdr:row>
      <xdr:rowOff>0</xdr:rowOff>
    </xdr:to>
    <xdr:sp>
      <xdr:nvSpPr>
        <xdr:cNvPr id="14" name="Line 21"/>
        <xdr:cNvSpPr>
          <a:spLocks/>
        </xdr:cNvSpPr>
      </xdr:nvSpPr>
      <xdr:spPr>
        <a:xfrm>
          <a:off x="8067675" y="3429000"/>
          <a:ext cx="666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20</xdr:row>
      <xdr:rowOff>0</xdr:rowOff>
    </xdr:from>
    <xdr:to>
      <xdr:col>14</xdr:col>
      <xdr:colOff>76200</xdr:colOff>
      <xdr:row>26</xdr:row>
      <xdr:rowOff>0</xdr:rowOff>
    </xdr:to>
    <xdr:sp>
      <xdr:nvSpPr>
        <xdr:cNvPr id="15" name="Line 22"/>
        <xdr:cNvSpPr>
          <a:spLocks/>
        </xdr:cNvSpPr>
      </xdr:nvSpPr>
      <xdr:spPr>
        <a:xfrm>
          <a:off x="81438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26</xdr:row>
      <xdr:rowOff>0</xdr:rowOff>
    </xdr:from>
    <xdr:to>
      <xdr:col>14</xdr:col>
      <xdr:colOff>76200</xdr:colOff>
      <xdr:row>26</xdr:row>
      <xdr:rowOff>0</xdr:rowOff>
    </xdr:to>
    <xdr:sp>
      <xdr:nvSpPr>
        <xdr:cNvPr id="16" name="Line 23"/>
        <xdr:cNvSpPr>
          <a:spLocks/>
        </xdr:cNvSpPr>
      </xdr:nvSpPr>
      <xdr:spPr>
        <a:xfrm flipH="1">
          <a:off x="8067675" y="4572000"/>
          <a:ext cx="76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19</xdr:row>
      <xdr:rowOff>0</xdr:rowOff>
    </xdr:from>
    <xdr:to>
      <xdr:col>4</xdr:col>
      <xdr:colOff>0</xdr:colOff>
      <xdr:row>19</xdr:row>
      <xdr:rowOff>0</xdr:rowOff>
    </xdr:to>
    <xdr:sp>
      <xdr:nvSpPr>
        <xdr:cNvPr id="17" name="Line 24"/>
        <xdr:cNvSpPr>
          <a:spLocks/>
        </xdr:cNvSpPr>
      </xdr:nvSpPr>
      <xdr:spPr>
        <a:xfrm flipH="1">
          <a:off x="790575" y="3238500"/>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21</xdr:row>
      <xdr:rowOff>0</xdr:rowOff>
    </xdr:from>
    <xdr:to>
      <xdr:col>4</xdr:col>
      <xdr:colOff>476250</xdr:colOff>
      <xdr:row>21</xdr:row>
      <xdr:rowOff>0</xdr:rowOff>
    </xdr:to>
    <xdr:sp>
      <xdr:nvSpPr>
        <xdr:cNvPr id="18" name="Line 25"/>
        <xdr:cNvSpPr>
          <a:spLocks/>
        </xdr:cNvSpPr>
      </xdr:nvSpPr>
      <xdr:spPr>
        <a:xfrm>
          <a:off x="2867025" y="3619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21</xdr:row>
      <xdr:rowOff>0</xdr:rowOff>
    </xdr:from>
    <xdr:to>
      <xdr:col>4</xdr:col>
      <xdr:colOff>476250</xdr:colOff>
      <xdr:row>23</xdr:row>
      <xdr:rowOff>9525</xdr:rowOff>
    </xdr:to>
    <xdr:sp>
      <xdr:nvSpPr>
        <xdr:cNvPr id="19" name="Line 26"/>
        <xdr:cNvSpPr>
          <a:spLocks/>
        </xdr:cNvSpPr>
      </xdr:nvSpPr>
      <xdr:spPr>
        <a:xfrm>
          <a:off x="3067050" y="36195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257175</xdr:colOff>
      <xdr:row>20</xdr:row>
      <xdr:rowOff>28575</xdr:rowOff>
    </xdr:from>
    <xdr:ext cx="200025" cy="190500"/>
    <xdr:sp>
      <xdr:nvSpPr>
        <xdr:cNvPr id="20" name="Text Box 27"/>
        <xdr:cNvSpPr txBox="1">
          <a:spLocks noChangeArrowheads="1"/>
        </xdr:cNvSpPr>
      </xdr:nvSpPr>
      <xdr:spPr>
        <a:xfrm>
          <a:off x="2847975" y="3457575"/>
          <a:ext cx="200025"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1.5</a:t>
          </a:r>
        </a:p>
      </xdr:txBody>
    </xdr:sp>
    <xdr:clientData/>
  </xdr:oneCellAnchor>
  <xdr:oneCellAnchor>
    <xdr:from>
      <xdr:col>4</xdr:col>
      <xdr:colOff>485775</xdr:colOff>
      <xdr:row>21</xdr:row>
      <xdr:rowOff>95250</xdr:rowOff>
    </xdr:from>
    <xdr:ext cx="95250" cy="190500"/>
    <xdr:sp>
      <xdr:nvSpPr>
        <xdr:cNvPr id="21" name="Text Box 28"/>
        <xdr:cNvSpPr txBox="1">
          <a:spLocks noChangeArrowheads="1"/>
        </xdr:cNvSpPr>
      </xdr:nvSpPr>
      <xdr:spPr>
        <a:xfrm>
          <a:off x="3076575" y="3714750"/>
          <a:ext cx="9525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a:t>
          </a:r>
        </a:p>
      </xdr:txBody>
    </xdr:sp>
    <xdr:clientData/>
  </xdr:oneCellAnchor>
  <xdr:twoCellAnchor>
    <xdr:from>
      <xdr:col>2</xdr:col>
      <xdr:colOff>0</xdr:colOff>
      <xdr:row>23</xdr:row>
      <xdr:rowOff>9525</xdr:rowOff>
    </xdr:from>
    <xdr:to>
      <xdr:col>2</xdr:col>
      <xdr:colOff>0</xdr:colOff>
      <xdr:row>25</xdr:row>
      <xdr:rowOff>180975</xdr:rowOff>
    </xdr:to>
    <xdr:sp>
      <xdr:nvSpPr>
        <xdr:cNvPr id="22" name="Line 30"/>
        <xdr:cNvSpPr>
          <a:spLocks/>
        </xdr:cNvSpPr>
      </xdr:nvSpPr>
      <xdr:spPr>
        <a:xfrm>
          <a:off x="1362075" y="401002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0</xdr:colOff>
      <xdr:row>21</xdr:row>
      <xdr:rowOff>133350</xdr:rowOff>
    </xdr:to>
    <xdr:sp>
      <xdr:nvSpPr>
        <xdr:cNvPr id="23" name="Line 32"/>
        <xdr:cNvSpPr>
          <a:spLocks/>
        </xdr:cNvSpPr>
      </xdr:nvSpPr>
      <xdr:spPr>
        <a:xfrm flipV="1">
          <a:off x="1362075" y="32385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666750</xdr:colOff>
      <xdr:row>21</xdr:row>
      <xdr:rowOff>123825</xdr:rowOff>
    </xdr:from>
    <xdr:ext cx="200025" cy="171450"/>
    <xdr:sp>
      <xdr:nvSpPr>
        <xdr:cNvPr id="24" name="Text Box 33"/>
        <xdr:cNvSpPr txBox="1">
          <a:spLocks noChangeArrowheads="1"/>
        </xdr:cNvSpPr>
      </xdr:nvSpPr>
      <xdr:spPr>
        <a:xfrm>
          <a:off x="1247775" y="3743325"/>
          <a:ext cx="200025"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m</a:t>
          </a:r>
        </a:p>
      </xdr:txBody>
    </xdr:sp>
    <xdr:clientData/>
  </xdr:oneCellAnchor>
  <xdr:oneCellAnchor>
    <xdr:from>
      <xdr:col>11</xdr:col>
      <xdr:colOff>523875</xdr:colOff>
      <xdr:row>21</xdr:row>
      <xdr:rowOff>161925</xdr:rowOff>
    </xdr:from>
    <xdr:ext cx="190500" cy="171450"/>
    <xdr:sp>
      <xdr:nvSpPr>
        <xdr:cNvPr id="25" name="Text Box 34"/>
        <xdr:cNvSpPr txBox="1">
          <a:spLocks noChangeArrowheads="1"/>
        </xdr:cNvSpPr>
      </xdr:nvSpPr>
      <xdr:spPr>
        <a:xfrm>
          <a:off x="6715125" y="3781425"/>
          <a:ext cx="190500"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m</a:t>
          </a:r>
        </a:p>
      </xdr:txBody>
    </xdr:sp>
    <xdr:clientData/>
  </xdr:oneCellAnchor>
  <xdr:twoCellAnchor>
    <xdr:from>
      <xdr:col>12</xdr:col>
      <xdr:colOff>0</xdr:colOff>
      <xdr:row>19</xdr:row>
      <xdr:rowOff>0</xdr:rowOff>
    </xdr:from>
    <xdr:to>
      <xdr:col>12</xdr:col>
      <xdr:colOff>0</xdr:colOff>
      <xdr:row>21</xdr:row>
      <xdr:rowOff>133350</xdr:rowOff>
    </xdr:to>
    <xdr:sp>
      <xdr:nvSpPr>
        <xdr:cNvPr id="26" name="Line 36"/>
        <xdr:cNvSpPr>
          <a:spLocks/>
        </xdr:cNvSpPr>
      </xdr:nvSpPr>
      <xdr:spPr>
        <a:xfrm flipV="1">
          <a:off x="6838950" y="32385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23</xdr:row>
      <xdr:rowOff>19050</xdr:rowOff>
    </xdr:from>
    <xdr:to>
      <xdr:col>12</xdr:col>
      <xdr:colOff>0</xdr:colOff>
      <xdr:row>25</xdr:row>
      <xdr:rowOff>180975</xdr:rowOff>
    </xdr:to>
    <xdr:sp>
      <xdr:nvSpPr>
        <xdr:cNvPr id="27" name="Line 37"/>
        <xdr:cNvSpPr>
          <a:spLocks/>
        </xdr:cNvSpPr>
      </xdr:nvSpPr>
      <xdr:spPr>
        <a:xfrm>
          <a:off x="6838950" y="40195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676275</xdr:colOff>
      <xdr:row>17</xdr:row>
      <xdr:rowOff>38100</xdr:rowOff>
    </xdr:from>
    <xdr:ext cx="371475" cy="323850"/>
    <xdr:sp>
      <xdr:nvSpPr>
        <xdr:cNvPr id="28" name="Text Box 38"/>
        <xdr:cNvSpPr txBox="1">
          <a:spLocks noChangeArrowheads="1"/>
        </xdr:cNvSpPr>
      </xdr:nvSpPr>
      <xdr:spPr>
        <a:xfrm>
          <a:off x="3267075" y="2895600"/>
          <a:ext cx="371475" cy="323850"/>
        </a:xfrm>
        <a:prstGeom prst="rect">
          <a:avLst/>
        </a:prstGeom>
        <a:noFill/>
        <a:ln w="9525" cmpd="sng">
          <a:noFill/>
        </a:ln>
      </xdr:spPr>
      <xdr:txBody>
        <a:bodyPr vertOverflow="clip" wrap="square" lIns="27432" tIns="27432" rIns="27432" bIns="0">
          <a:spAutoFit/>
        </a:bodyPr>
        <a:p>
          <a:pPr algn="ctr">
            <a:defRPr/>
          </a:pPr>
          <a:r>
            <a:rPr lang="en-US" cap="none" sz="1000" b="0" i="0" u="none" baseline="0">
              <a:solidFill>
                <a:srgbClr val="000000"/>
              </a:solidFill>
              <a:latin typeface="Arial"/>
              <a:ea typeface="Arial"/>
              <a:cs typeface="Arial"/>
            </a:rPr>
            <a:t>Open
</a:t>
          </a:r>
          <a:r>
            <a:rPr lang="en-US" cap="none" sz="1000" b="0" i="0" u="none" baseline="0">
              <a:solidFill>
                <a:srgbClr val="000000"/>
              </a:solidFill>
              <a:latin typeface="Arial"/>
              <a:ea typeface="Arial"/>
              <a:cs typeface="Arial"/>
            </a:rPr>
            <a:t>end</a:t>
          </a:r>
        </a:p>
      </xdr:txBody>
    </xdr:sp>
    <xdr:clientData/>
  </xdr:oneCellAnchor>
  <xdr:twoCellAnchor>
    <xdr:from>
      <xdr:col>5</xdr:col>
      <xdr:colOff>276225</xdr:colOff>
      <xdr:row>18</xdr:row>
      <xdr:rowOff>95250</xdr:rowOff>
    </xdr:from>
    <xdr:to>
      <xdr:col>5</xdr:col>
      <xdr:colOff>638175</xdr:colOff>
      <xdr:row>20</xdr:row>
      <xdr:rowOff>57150</xdr:rowOff>
    </xdr:to>
    <xdr:sp>
      <xdr:nvSpPr>
        <xdr:cNvPr id="29" name="Line 40"/>
        <xdr:cNvSpPr>
          <a:spLocks/>
        </xdr:cNvSpPr>
      </xdr:nvSpPr>
      <xdr:spPr>
        <a:xfrm>
          <a:off x="3581400" y="3143250"/>
          <a:ext cx="3619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38100</xdr:colOff>
      <xdr:row>17</xdr:row>
      <xdr:rowOff>57150</xdr:rowOff>
    </xdr:from>
    <xdr:ext cx="314325" cy="180975"/>
    <xdr:sp>
      <xdr:nvSpPr>
        <xdr:cNvPr id="30" name="Text Box 41"/>
        <xdr:cNvSpPr txBox="1">
          <a:spLocks noChangeArrowheads="1"/>
        </xdr:cNvSpPr>
      </xdr:nvSpPr>
      <xdr:spPr>
        <a:xfrm>
          <a:off x="8105775" y="2914650"/>
          <a:ext cx="314325"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1.5:1</a:t>
          </a:r>
        </a:p>
      </xdr:txBody>
    </xdr:sp>
    <xdr:clientData/>
  </xdr:oneCellAnchor>
  <xdr:twoCellAnchor>
    <xdr:from>
      <xdr:col>13</xdr:col>
      <xdr:colOff>400050</xdr:colOff>
      <xdr:row>17</xdr:row>
      <xdr:rowOff>152400</xdr:rowOff>
    </xdr:from>
    <xdr:to>
      <xdr:col>14</xdr:col>
      <xdr:colOff>47625</xdr:colOff>
      <xdr:row>19</xdr:row>
      <xdr:rowOff>104775</xdr:rowOff>
    </xdr:to>
    <xdr:sp>
      <xdr:nvSpPr>
        <xdr:cNvPr id="31" name="Line 42"/>
        <xdr:cNvSpPr>
          <a:spLocks/>
        </xdr:cNvSpPr>
      </xdr:nvSpPr>
      <xdr:spPr>
        <a:xfrm flipH="1">
          <a:off x="7886700" y="3009900"/>
          <a:ext cx="22860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95250</xdr:rowOff>
    </xdr:from>
    <xdr:to>
      <xdr:col>9</xdr:col>
      <xdr:colOff>0</xdr:colOff>
      <xdr:row>28</xdr:row>
      <xdr:rowOff>95250</xdr:rowOff>
    </xdr:to>
    <xdr:sp>
      <xdr:nvSpPr>
        <xdr:cNvPr id="32" name="Line 43"/>
        <xdr:cNvSpPr>
          <a:spLocks/>
        </xdr:cNvSpPr>
      </xdr:nvSpPr>
      <xdr:spPr>
        <a:xfrm>
          <a:off x="5362575" y="4667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26</xdr:row>
      <xdr:rowOff>104775</xdr:rowOff>
    </xdr:from>
    <xdr:to>
      <xdr:col>14</xdr:col>
      <xdr:colOff>0</xdr:colOff>
      <xdr:row>28</xdr:row>
      <xdr:rowOff>95250</xdr:rowOff>
    </xdr:to>
    <xdr:sp>
      <xdr:nvSpPr>
        <xdr:cNvPr id="33" name="Line 44"/>
        <xdr:cNvSpPr>
          <a:spLocks/>
        </xdr:cNvSpPr>
      </xdr:nvSpPr>
      <xdr:spPr>
        <a:xfrm>
          <a:off x="8067675" y="4676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485775</xdr:colOff>
      <xdr:row>27</xdr:row>
      <xdr:rowOff>95250</xdr:rowOff>
    </xdr:from>
    <xdr:ext cx="152400" cy="190500"/>
    <xdr:sp>
      <xdr:nvSpPr>
        <xdr:cNvPr id="34" name="Text Box 45"/>
        <xdr:cNvSpPr txBox="1">
          <a:spLocks noChangeArrowheads="1"/>
        </xdr:cNvSpPr>
      </xdr:nvSpPr>
      <xdr:spPr>
        <a:xfrm>
          <a:off x="6677025" y="4857750"/>
          <a:ext cx="15240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W</a:t>
          </a:r>
        </a:p>
      </xdr:txBody>
    </xdr:sp>
    <xdr:clientData/>
  </xdr:oneCellAnchor>
  <xdr:twoCellAnchor>
    <xdr:from>
      <xdr:col>9</xdr:col>
      <xdr:colOff>0</xdr:colOff>
      <xdr:row>28</xdr:row>
      <xdr:rowOff>0</xdr:rowOff>
    </xdr:from>
    <xdr:to>
      <xdr:col>11</xdr:col>
      <xdr:colOff>476250</xdr:colOff>
      <xdr:row>28</xdr:row>
      <xdr:rowOff>0</xdr:rowOff>
    </xdr:to>
    <xdr:sp>
      <xdr:nvSpPr>
        <xdr:cNvPr id="35" name="Line 46"/>
        <xdr:cNvSpPr>
          <a:spLocks/>
        </xdr:cNvSpPr>
      </xdr:nvSpPr>
      <xdr:spPr>
        <a:xfrm flipH="1">
          <a:off x="5362575" y="495300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28</xdr:row>
      <xdr:rowOff>0</xdr:rowOff>
    </xdr:from>
    <xdr:to>
      <xdr:col>14</xdr:col>
      <xdr:colOff>0</xdr:colOff>
      <xdr:row>28</xdr:row>
      <xdr:rowOff>0</xdr:rowOff>
    </xdr:to>
    <xdr:sp>
      <xdr:nvSpPr>
        <xdr:cNvPr id="36" name="Line 47"/>
        <xdr:cNvSpPr>
          <a:spLocks/>
        </xdr:cNvSpPr>
      </xdr:nvSpPr>
      <xdr:spPr>
        <a:xfrm>
          <a:off x="6877050" y="495300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8</xdr:col>
      <xdr:colOff>295275</xdr:colOff>
      <xdr:row>20</xdr:row>
      <xdr:rowOff>0</xdr:rowOff>
    </xdr:to>
    <xdr:sp>
      <xdr:nvSpPr>
        <xdr:cNvPr id="37" name="Line 48"/>
        <xdr:cNvSpPr>
          <a:spLocks/>
        </xdr:cNvSpPr>
      </xdr:nvSpPr>
      <xdr:spPr>
        <a:xfrm flipH="1">
          <a:off x="4914900" y="34290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295275</xdr:colOff>
      <xdr:row>26</xdr:row>
      <xdr:rowOff>0</xdr:rowOff>
    </xdr:to>
    <xdr:sp>
      <xdr:nvSpPr>
        <xdr:cNvPr id="38" name="Line 49"/>
        <xdr:cNvSpPr>
          <a:spLocks/>
        </xdr:cNvSpPr>
      </xdr:nvSpPr>
      <xdr:spPr>
        <a:xfrm flipH="1">
          <a:off x="4914900" y="45720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28575</xdr:colOff>
      <xdr:row>22</xdr:row>
      <xdr:rowOff>76200</xdr:rowOff>
    </xdr:from>
    <xdr:ext cx="180975" cy="171450"/>
    <xdr:sp>
      <xdr:nvSpPr>
        <xdr:cNvPr id="39" name="Text Box 50"/>
        <xdr:cNvSpPr txBox="1">
          <a:spLocks noChangeArrowheads="1"/>
        </xdr:cNvSpPr>
      </xdr:nvSpPr>
      <xdr:spPr>
        <a:xfrm>
          <a:off x="4943475" y="3886200"/>
          <a:ext cx="180975"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w</a:t>
          </a:r>
        </a:p>
      </xdr:txBody>
    </xdr:sp>
    <xdr:clientData/>
  </xdr:oneCellAnchor>
  <xdr:twoCellAnchor>
    <xdr:from>
      <xdr:col>8</xdr:col>
      <xdr:colOff>123825</xdr:colOff>
      <xdr:row>20</xdr:row>
      <xdr:rowOff>0</xdr:rowOff>
    </xdr:from>
    <xdr:to>
      <xdr:col>8</xdr:col>
      <xdr:colOff>123825</xdr:colOff>
      <xdr:row>22</xdr:row>
      <xdr:rowOff>66675</xdr:rowOff>
    </xdr:to>
    <xdr:sp>
      <xdr:nvSpPr>
        <xdr:cNvPr id="40" name="Line 51"/>
        <xdr:cNvSpPr>
          <a:spLocks/>
        </xdr:cNvSpPr>
      </xdr:nvSpPr>
      <xdr:spPr>
        <a:xfrm flipV="1">
          <a:off x="5038725" y="34290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23</xdr:row>
      <xdr:rowOff>114300</xdr:rowOff>
    </xdr:from>
    <xdr:to>
      <xdr:col>8</xdr:col>
      <xdr:colOff>123825</xdr:colOff>
      <xdr:row>26</xdr:row>
      <xdr:rowOff>0</xdr:rowOff>
    </xdr:to>
    <xdr:sp>
      <xdr:nvSpPr>
        <xdr:cNvPr id="41" name="Line 52"/>
        <xdr:cNvSpPr>
          <a:spLocks/>
        </xdr:cNvSpPr>
      </xdr:nvSpPr>
      <xdr:spPr>
        <a:xfrm>
          <a:off x="5038725" y="41148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26</xdr:row>
      <xdr:rowOff>0</xdr:rowOff>
    </xdr:from>
    <xdr:to>
      <xdr:col>14</xdr:col>
      <xdr:colOff>409575</xdr:colOff>
      <xdr:row>26</xdr:row>
      <xdr:rowOff>0</xdr:rowOff>
    </xdr:to>
    <xdr:sp>
      <xdr:nvSpPr>
        <xdr:cNvPr id="42" name="Line 53"/>
        <xdr:cNvSpPr>
          <a:spLocks/>
        </xdr:cNvSpPr>
      </xdr:nvSpPr>
      <xdr:spPr>
        <a:xfrm>
          <a:off x="8210550" y="45720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21</xdr:row>
      <xdr:rowOff>0</xdr:rowOff>
    </xdr:from>
    <xdr:to>
      <xdr:col>14</xdr:col>
      <xdr:colOff>409575</xdr:colOff>
      <xdr:row>21</xdr:row>
      <xdr:rowOff>0</xdr:rowOff>
    </xdr:to>
    <xdr:sp>
      <xdr:nvSpPr>
        <xdr:cNvPr id="43" name="Line 54"/>
        <xdr:cNvSpPr>
          <a:spLocks/>
        </xdr:cNvSpPr>
      </xdr:nvSpPr>
      <xdr:spPr>
        <a:xfrm>
          <a:off x="8210550" y="36195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209550</xdr:colOff>
      <xdr:row>22</xdr:row>
      <xdr:rowOff>142875</xdr:rowOff>
    </xdr:from>
    <xdr:ext cx="171450" cy="180975"/>
    <xdr:sp>
      <xdr:nvSpPr>
        <xdr:cNvPr id="44" name="Text Box 55"/>
        <xdr:cNvSpPr txBox="1">
          <a:spLocks noChangeArrowheads="1"/>
        </xdr:cNvSpPr>
      </xdr:nvSpPr>
      <xdr:spPr>
        <a:xfrm>
          <a:off x="8277225" y="3952875"/>
          <a:ext cx="171450"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s</a:t>
          </a:r>
        </a:p>
      </xdr:txBody>
    </xdr:sp>
    <xdr:clientData/>
  </xdr:oneCellAnchor>
  <xdr:twoCellAnchor>
    <xdr:from>
      <xdr:col>14</xdr:col>
      <xdr:colOff>304800</xdr:colOff>
      <xdr:row>21</xdr:row>
      <xdr:rowOff>0</xdr:rowOff>
    </xdr:from>
    <xdr:to>
      <xdr:col>14</xdr:col>
      <xdr:colOff>304800</xdr:colOff>
      <xdr:row>22</xdr:row>
      <xdr:rowOff>133350</xdr:rowOff>
    </xdr:to>
    <xdr:sp>
      <xdr:nvSpPr>
        <xdr:cNvPr id="45" name="Line 56"/>
        <xdr:cNvSpPr>
          <a:spLocks/>
        </xdr:cNvSpPr>
      </xdr:nvSpPr>
      <xdr:spPr>
        <a:xfrm flipV="1">
          <a:off x="8372475" y="36195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23</xdr:row>
      <xdr:rowOff>152400</xdr:rowOff>
    </xdr:from>
    <xdr:to>
      <xdr:col>14</xdr:col>
      <xdr:colOff>314325</xdr:colOff>
      <xdr:row>26</xdr:row>
      <xdr:rowOff>0</xdr:rowOff>
    </xdr:to>
    <xdr:sp>
      <xdr:nvSpPr>
        <xdr:cNvPr id="46" name="Line 57"/>
        <xdr:cNvSpPr>
          <a:spLocks/>
        </xdr:cNvSpPr>
      </xdr:nvSpPr>
      <xdr:spPr>
        <a:xfrm>
          <a:off x="8382000" y="41529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285750</xdr:colOff>
      <xdr:row>28</xdr:row>
      <xdr:rowOff>76200</xdr:rowOff>
    </xdr:from>
    <xdr:ext cx="152400" cy="171450"/>
    <xdr:sp>
      <xdr:nvSpPr>
        <xdr:cNvPr id="47" name="Text Box 59"/>
        <xdr:cNvSpPr txBox="1">
          <a:spLocks noChangeArrowheads="1"/>
        </xdr:cNvSpPr>
      </xdr:nvSpPr>
      <xdr:spPr>
        <a:xfrm>
          <a:off x="2095500" y="5029200"/>
          <a:ext cx="152400"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L</a:t>
          </a:r>
          <a:r>
            <a:rPr lang="en-US" cap="none" sz="1000" b="0" i="0" u="none" baseline="-25000">
              <a:solidFill>
                <a:srgbClr val="000000"/>
              </a:solidFill>
              <a:latin typeface="Arial"/>
              <a:ea typeface="Arial"/>
              <a:cs typeface="Arial"/>
            </a:rPr>
            <a:t>b</a:t>
          </a:r>
        </a:p>
      </xdr:txBody>
    </xdr:sp>
    <xdr:clientData/>
  </xdr:oneCellAnchor>
  <xdr:twoCellAnchor>
    <xdr:from>
      <xdr:col>6</xdr:col>
      <xdr:colOff>0</xdr:colOff>
      <xdr:row>26</xdr:row>
      <xdr:rowOff>95250</xdr:rowOff>
    </xdr:from>
    <xdr:to>
      <xdr:col>6</xdr:col>
      <xdr:colOff>0</xdr:colOff>
      <xdr:row>29</xdr:row>
      <xdr:rowOff>66675</xdr:rowOff>
    </xdr:to>
    <xdr:sp>
      <xdr:nvSpPr>
        <xdr:cNvPr id="48" name="Line 60"/>
        <xdr:cNvSpPr>
          <a:spLocks/>
        </xdr:cNvSpPr>
      </xdr:nvSpPr>
      <xdr:spPr>
        <a:xfrm>
          <a:off x="3952875" y="46672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95250</xdr:rowOff>
    </xdr:from>
    <xdr:to>
      <xdr:col>1</xdr:col>
      <xdr:colOff>0</xdr:colOff>
      <xdr:row>29</xdr:row>
      <xdr:rowOff>85725</xdr:rowOff>
    </xdr:to>
    <xdr:sp>
      <xdr:nvSpPr>
        <xdr:cNvPr id="49" name="Line 61"/>
        <xdr:cNvSpPr>
          <a:spLocks/>
        </xdr:cNvSpPr>
      </xdr:nvSpPr>
      <xdr:spPr>
        <a:xfrm>
          <a:off x="581025" y="46672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9525</xdr:rowOff>
    </xdr:from>
    <xdr:to>
      <xdr:col>3</xdr:col>
      <xdr:colOff>266700</xdr:colOff>
      <xdr:row>29</xdr:row>
      <xdr:rowOff>9525</xdr:rowOff>
    </xdr:to>
    <xdr:sp>
      <xdr:nvSpPr>
        <xdr:cNvPr id="50" name="Line 62"/>
        <xdr:cNvSpPr>
          <a:spLocks/>
        </xdr:cNvSpPr>
      </xdr:nvSpPr>
      <xdr:spPr>
        <a:xfrm flipH="1" flipV="1">
          <a:off x="581025" y="5153025"/>
          <a:ext cx="1495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28</xdr:row>
      <xdr:rowOff>180975</xdr:rowOff>
    </xdr:from>
    <xdr:to>
      <xdr:col>6</xdr:col>
      <xdr:colOff>9525</xdr:colOff>
      <xdr:row>28</xdr:row>
      <xdr:rowOff>180975</xdr:rowOff>
    </xdr:to>
    <xdr:sp>
      <xdr:nvSpPr>
        <xdr:cNvPr id="51" name="Line 63"/>
        <xdr:cNvSpPr>
          <a:spLocks/>
        </xdr:cNvSpPr>
      </xdr:nvSpPr>
      <xdr:spPr>
        <a:xfrm>
          <a:off x="2305050" y="513397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85725</xdr:rowOff>
    </xdr:from>
    <xdr:to>
      <xdr:col>5</xdr:col>
      <xdr:colOff>0</xdr:colOff>
      <xdr:row>28</xdr:row>
      <xdr:rowOff>0</xdr:rowOff>
    </xdr:to>
    <xdr:sp>
      <xdr:nvSpPr>
        <xdr:cNvPr id="52" name="Line 64"/>
        <xdr:cNvSpPr>
          <a:spLocks/>
        </xdr:cNvSpPr>
      </xdr:nvSpPr>
      <xdr:spPr>
        <a:xfrm>
          <a:off x="3305175" y="46577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85725</xdr:colOff>
      <xdr:row>26</xdr:row>
      <xdr:rowOff>180975</xdr:rowOff>
    </xdr:from>
    <xdr:ext cx="171450" cy="228600"/>
    <xdr:sp>
      <xdr:nvSpPr>
        <xdr:cNvPr id="53" name="Text Box 65"/>
        <xdr:cNvSpPr txBox="1">
          <a:spLocks noChangeArrowheads="1"/>
        </xdr:cNvSpPr>
      </xdr:nvSpPr>
      <xdr:spPr>
        <a:xfrm>
          <a:off x="1895475" y="4752975"/>
          <a:ext cx="171450" cy="2286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L</a:t>
          </a:r>
          <a:r>
            <a:rPr lang="en-US" cap="none" sz="1000" b="0" i="0" u="none" baseline="-25000">
              <a:solidFill>
                <a:srgbClr val="000000"/>
              </a:solidFill>
              <a:latin typeface="Arial"/>
              <a:ea typeface="Arial"/>
              <a:cs typeface="Arial"/>
            </a:rPr>
            <a:t>m</a:t>
          </a:r>
        </a:p>
      </xdr:txBody>
    </xdr:sp>
    <xdr:clientData/>
  </xdr:oneCellAnchor>
  <xdr:twoCellAnchor>
    <xdr:from>
      <xdr:col>1</xdr:col>
      <xdr:colOff>0</xdr:colOff>
      <xdr:row>27</xdr:row>
      <xdr:rowOff>95250</xdr:rowOff>
    </xdr:from>
    <xdr:to>
      <xdr:col>3</xdr:col>
      <xdr:colOff>76200</xdr:colOff>
      <xdr:row>27</xdr:row>
      <xdr:rowOff>95250</xdr:rowOff>
    </xdr:to>
    <xdr:sp>
      <xdr:nvSpPr>
        <xdr:cNvPr id="54" name="Line 66"/>
        <xdr:cNvSpPr>
          <a:spLocks/>
        </xdr:cNvSpPr>
      </xdr:nvSpPr>
      <xdr:spPr>
        <a:xfrm flipH="1">
          <a:off x="581025" y="485775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27</xdr:row>
      <xdr:rowOff>95250</xdr:rowOff>
    </xdr:from>
    <xdr:to>
      <xdr:col>4</xdr:col>
      <xdr:colOff>704850</xdr:colOff>
      <xdr:row>27</xdr:row>
      <xdr:rowOff>95250</xdr:rowOff>
    </xdr:to>
    <xdr:sp>
      <xdr:nvSpPr>
        <xdr:cNvPr id="55" name="Line 67"/>
        <xdr:cNvSpPr>
          <a:spLocks/>
        </xdr:cNvSpPr>
      </xdr:nvSpPr>
      <xdr:spPr>
        <a:xfrm>
          <a:off x="2076450" y="4857750"/>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247650</xdr:colOff>
      <xdr:row>27</xdr:row>
      <xdr:rowOff>0</xdr:rowOff>
    </xdr:from>
    <xdr:ext cx="114300" cy="171450"/>
    <xdr:sp>
      <xdr:nvSpPr>
        <xdr:cNvPr id="56" name="Text Box 68"/>
        <xdr:cNvSpPr txBox="1">
          <a:spLocks noChangeArrowheads="1"/>
        </xdr:cNvSpPr>
      </xdr:nvSpPr>
      <xdr:spPr>
        <a:xfrm>
          <a:off x="3552825" y="4762500"/>
          <a:ext cx="114300"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F</a:t>
          </a:r>
        </a:p>
      </xdr:txBody>
    </xdr:sp>
    <xdr:clientData/>
  </xdr:oneCellAnchor>
  <xdr:twoCellAnchor>
    <xdr:from>
      <xdr:col>5</xdr:col>
      <xdr:colOff>0</xdr:colOff>
      <xdr:row>27</xdr:row>
      <xdr:rowOff>95250</xdr:rowOff>
    </xdr:from>
    <xdr:to>
      <xdr:col>5</xdr:col>
      <xdr:colOff>238125</xdr:colOff>
      <xdr:row>27</xdr:row>
      <xdr:rowOff>95250</xdr:rowOff>
    </xdr:to>
    <xdr:sp>
      <xdr:nvSpPr>
        <xdr:cNvPr id="57" name="Line 69"/>
        <xdr:cNvSpPr>
          <a:spLocks/>
        </xdr:cNvSpPr>
      </xdr:nvSpPr>
      <xdr:spPr>
        <a:xfrm flipH="1">
          <a:off x="3305175" y="4857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27</xdr:row>
      <xdr:rowOff>95250</xdr:rowOff>
    </xdr:from>
    <xdr:to>
      <xdr:col>6</xdr:col>
      <xdr:colOff>0</xdr:colOff>
      <xdr:row>27</xdr:row>
      <xdr:rowOff>95250</xdr:rowOff>
    </xdr:to>
    <xdr:sp>
      <xdr:nvSpPr>
        <xdr:cNvPr id="58" name="Line 70"/>
        <xdr:cNvSpPr>
          <a:spLocks/>
        </xdr:cNvSpPr>
      </xdr:nvSpPr>
      <xdr:spPr>
        <a:xfrm>
          <a:off x="3686175" y="48577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190500</xdr:colOff>
      <xdr:row>22</xdr:row>
      <xdr:rowOff>38100</xdr:rowOff>
    </xdr:from>
    <xdr:ext cx="190500" cy="228600"/>
    <xdr:sp>
      <xdr:nvSpPr>
        <xdr:cNvPr id="59" name="Text Box 71"/>
        <xdr:cNvSpPr txBox="1">
          <a:spLocks noChangeArrowheads="1"/>
        </xdr:cNvSpPr>
      </xdr:nvSpPr>
      <xdr:spPr>
        <a:xfrm>
          <a:off x="5934075" y="3848100"/>
          <a:ext cx="190500" cy="2286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A</a:t>
          </a:r>
          <a:r>
            <a:rPr lang="en-US" cap="none" sz="1000" b="0" i="0" u="none" baseline="-25000">
              <a:solidFill>
                <a:srgbClr val="000000"/>
              </a:solidFill>
              <a:latin typeface="Arial"/>
              <a:ea typeface="Arial"/>
              <a:cs typeface="Arial"/>
            </a:rPr>
            <a:t>m</a:t>
          </a:r>
        </a:p>
      </xdr:txBody>
    </xdr:sp>
    <xdr:clientData/>
  </xdr:oneCellAnchor>
  <xdr:twoCellAnchor>
    <xdr:from>
      <xdr:col>1</xdr:col>
      <xdr:colOff>0</xdr:colOff>
      <xdr:row>19</xdr:row>
      <xdr:rowOff>0</xdr:rowOff>
    </xdr:from>
    <xdr:to>
      <xdr:col>1</xdr:col>
      <xdr:colOff>209550</xdr:colOff>
      <xdr:row>21</xdr:row>
      <xdr:rowOff>0</xdr:rowOff>
    </xdr:to>
    <xdr:sp>
      <xdr:nvSpPr>
        <xdr:cNvPr id="60" name="Line 72"/>
        <xdr:cNvSpPr>
          <a:spLocks/>
        </xdr:cNvSpPr>
      </xdr:nvSpPr>
      <xdr:spPr>
        <a:xfrm flipV="1">
          <a:off x="581025" y="3238500"/>
          <a:ext cx="2095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xdr:col>
      <xdr:colOff>0</xdr:colOff>
      <xdr:row>26</xdr:row>
      <xdr:rowOff>0</xdr:rowOff>
    </xdr:to>
    <xdr:sp>
      <xdr:nvSpPr>
        <xdr:cNvPr id="1" name="Line 1"/>
        <xdr:cNvSpPr>
          <a:spLocks/>
        </xdr:cNvSpPr>
      </xdr:nvSpPr>
      <xdr:spPr>
        <a:xfrm>
          <a:off x="581025" y="3048000"/>
          <a:ext cx="0" cy="152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0</xdr:rowOff>
    </xdr:from>
    <xdr:to>
      <xdr:col>6</xdr:col>
      <xdr:colOff>0</xdr:colOff>
      <xdr:row>26</xdr:row>
      <xdr:rowOff>0</xdr:rowOff>
    </xdr:to>
    <xdr:sp>
      <xdr:nvSpPr>
        <xdr:cNvPr id="2" name="Line 2"/>
        <xdr:cNvSpPr>
          <a:spLocks/>
        </xdr:cNvSpPr>
      </xdr:nvSpPr>
      <xdr:spPr>
        <a:xfrm>
          <a:off x="581025" y="4572000"/>
          <a:ext cx="3371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9525</xdr:rowOff>
    </xdr:from>
    <xdr:to>
      <xdr:col>6</xdr:col>
      <xdr:colOff>0</xdr:colOff>
      <xdr:row>26</xdr:row>
      <xdr:rowOff>0</xdr:rowOff>
    </xdr:to>
    <xdr:sp>
      <xdr:nvSpPr>
        <xdr:cNvPr id="3" name="Line 3"/>
        <xdr:cNvSpPr>
          <a:spLocks/>
        </xdr:cNvSpPr>
      </xdr:nvSpPr>
      <xdr:spPr>
        <a:xfrm flipH="1" flipV="1">
          <a:off x="3952875" y="3057525"/>
          <a:ext cx="0" cy="1514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9</xdr:col>
      <xdr:colOff>0</xdr:colOff>
      <xdr:row>26</xdr:row>
      <xdr:rowOff>0</xdr:rowOff>
    </xdr:to>
    <xdr:sp>
      <xdr:nvSpPr>
        <xdr:cNvPr id="4" name="Line 4"/>
        <xdr:cNvSpPr>
          <a:spLocks/>
        </xdr:cNvSpPr>
      </xdr:nvSpPr>
      <xdr:spPr>
        <a:xfrm>
          <a:off x="53625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0</xdr:rowOff>
    </xdr:from>
    <xdr:to>
      <xdr:col>13</xdr:col>
      <xdr:colOff>571500</xdr:colOff>
      <xdr:row>26</xdr:row>
      <xdr:rowOff>0</xdr:rowOff>
    </xdr:to>
    <xdr:sp>
      <xdr:nvSpPr>
        <xdr:cNvPr id="5" name="Line 5"/>
        <xdr:cNvSpPr>
          <a:spLocks/>
        </xdr:cNvSpPr>
      </xdr:nvSpPr>
      <xdr:spPr>
        <a:xfrm>
          <a:off x="5362575" y="4572000"/>
          <a:ext cx="26955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0</xdr:rowOff>
    </xdr:from>
    <xdr:to>
      <xdr:col>14</xdr:col>
      <xdr:colOff>0</xdr:colOff>
      <xdr:row>26</xdr:row>
      <xdr:rowOff>0</xdr:rowOff>
    </xdr:to>
    <xdr:sp>
      <xdr:nvSpPr>
        <xdr:cNvPr id="6" name="Line 6"/>
        <xdr:cNvSpPr>
          <a:spLocks/>
        </xdr:cNvSpPr>
      </xdr:nvSpPr>
      <xdr:spPr>
        <a:xfrm flipV="1">
          <a:off x="80676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0</xdr:rowOff>
    </xdr:from>
    <xdr:to>
      <xdr:col>9</xdr:col>
      <xdr:colOff>238125</xdr:colOff>
      <xdr:row>21</xdr:row>
      <xdr:rowOff>0</xdr:rowOff>
    </xdr:to>
    <xdr:sp>
      <xdr:nvSpPr>
        <xdr:cNvPr id="7" name="Line 7"/>
        <xdr:cNvSpPr>
          <a:spLocks/>
        </xdr:cNvSpPr>
      </xdr:nvSpPr>
      <xdr:spPr>
        <a:xfrm flipV="1">
          <a:off x="5362575" y="3238500"/>
          <a:ext cx="238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342900</xdr:colOff>
      <xdr:row>19</xdr:row>
      <xdr:rowOff>0</xdr:rowOff>
    </xdr:from>
    <xdr:to>
      <xdr:col>14</xdr:col>
      <xdr:colOff>0</xdr:colOff>
      <xdr:row>21</xdr:row>
      <xdr:rowOff>0</xdr:rowOff>
    </xdr:to>
    <xdr:sp>
      <xdr:nvSpPr>
        <xdr:cNvPr id="8" name="Line 8"/>
        <xdr:cNvSpPr>
          <a:spLocks/>
        </xdr:cNvSpPr>
      </xdr:nvSpPr>
      <xdr:spPr>
        <a:xfrm flipH="1" flipV="1">
          <a:off x="7829550" y="3238500"/>
          <a:ext cx="238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19</xdr:row>
      <xdr:rowOff>0</xdr:rowOff>
    </xdr:from>
    <xdr:to>
      <xdr:col>13</xdr:col>
      <xdr:colOff>342900</xdr:colOff>
      <xdr:row>19</xdr:row>
      <xdr:rowOff>0</xdr:rowOff>
    </xdr:to>
    <xdr:sp>
      <xdr:nvSpPr>
        <xdr:cNvPr id="9" name="Line 9"/>
        <xdr:cNvSpPr>
          <a:spLocks/>
        </xdr:cNvSpPr>
      </xdr:nvSpPr>
      <xdr:spPr>
        <a:xfrm flipH="1" flipV="1">
          <a:off x="5600700" y="3238500"/>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0</xdr:rowOff>
    </xdr:from>
    <xdr:to>
      <xdr:col>5</xdr:col>
      <xdr:colOff>0</xdr:colOff>
      <xdr:row>25</xdr:row>
      <xdr:rowOff>180975</xdr:rowOff>
    </xdr:to>
    <xdr:sp>
      <xdr:nvSpPr>
        <xdr:cNvPr id="10" name="Line 10"/>
        <xdr:cNvSpPr>
          <a:spLocks/>
        </xdr:cNvSpPr>
      </xdr:nvSpPr>
      <xdr:spPr>
        <a:xfrm>
          <a:off x="2590800" y="3238500"/>
          <a:ext cx="714375"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26</xdr:row>
      <xdr:rowOff>0</xdr:rowOff>
    </xdr:from>
    <xdr:to>
      <xdr:col>9</xdr:col>
      <xdr:colOff>0</xdr:colOff>
      <xdr:row>26</xdr:row>
      <xdr:rowOff>0</xdr:rowOff>
    </xdr:to>
    <xdr:sp>
      <xdr:nvSpPr>
        <xdr:cNvPr id="11" name="Line 11"/>
        <xdr:cNvSpPr>
          <a:spLocks/>
        </xdr:cNvSpPr>
      </xdr:nvSpPr>
      <xdr:spPr>
        <a:xfrm flipH="1">
          <a:off x="5286375" y="4572000"/>
          <a:ext cx="76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20</xdr:row>
      <xdr:rowOff>0</xdr:rowOff>
    </xdr:from>
    <xdr:to>
      <xdr:col>8</xdr:col>
      <xdr:colOff>371475</xdr:colOff>
      <xdr:row>26</xdr:row>
      <xdr:rowOff>0</xdr:rowOff>
    </xdr:to>
    <xdr:sp>
      <xdr:nvSpPr>
        <xdr:cNvPr id="12" name="Line 12"/>
        <xdr:cNvSpPr>
          <a:spLocks/>
        </xdr:cNvSpPr>
      </xdr:nvSpPr>
      <xdr:spPr>
        <a:xfrm flipV="1">
          <a:off x="52863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20</xdr:row>
      <xdr:rowOff>0</xdr:rowOff>
    </xdr:from>
    <xdr:to>
      <xdr:col>9</xdr:col>
      <xdr:colOff>0</xdr:colOff>
      <xdr:row>20</xdr:row>
      <xdr:rowOff>0</xdr:rowOff>
    </xdr:to>
    <xdr:sp>
      <xdr:nvSpPr>
        <xdr:cNvPr id="13" name="Line 13"/>
        <xdr:cNvSpPr>
          <a:spLocks/>
        </xdr:cNvSpPr>
      </xdr:nvSpPr>
      <xdr:spPr>
        <a:xfrm>
          <a:off x="5286375" y="3429000"/>
          <a:ext cx="76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0</xdr:rowOff>
    </xdr:from>
    <xdr:to>
      <xdr:col>14</xdr:col>
      <xdr:colOff>66675</xdr:colOff>
      <xdr:row>20</xdr:row>
      <xdr:rowOff>0</xdr:rowOff>
    </xdr:to>
    <xdr:sp>
      <xdr:nvSpPr>
        <xdr:cNvPr id="14" name="Line 14"/>
        <xdr:cNvSpPr>
          <a:spLocks/>
        </xdr:cNvSpPr>
      </xdr:nvSpPr>
      <xdr:spPr>
        <a:xfrm>
          <a:off x="8067675" y="3429000"/>
          <a:ext cx="666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20</xdr:row>
      <xdr:rowOff>0</xdr:rowOff>
    </xdr:from>
    <xdr:to>
      <xdr:col>14</xdr:col>
      <xdr:colOff>76200</xdr:colOff>
      <xdr:row>26</xdr:row>
      <xdr:rowOff>0</xdr:rowOff>
    </xdr:to>
    <xdr:sp>
      <xdr:nvSpPr>
        <xdr:cNvPr id="15" name="Line 15"/>
        <xdr:cNvSpPr>
          <a:spLocks/>
        </xdr:cNvSpPr>
      </xdr:nvSpPr>
      <xdr:spPr>
        <a:xfrm>
          <a:off x="8143875" y="3429000"/>
          <a:ext cx="0" cy="1143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26</xdr:row>
      <xdr:rowOff>0</xdr:rowOff>
    </xdr:from>
    <xdr:to>
      <xdr:col>14</xdr:col>
      <xdr:colOff>76200</xdr:colOff>
      <xdr:row>26</xdr:row>
      <xdr:rowOff>0</xdr:rowOff>
    </xdr:to>
    <xdr:sp>
      <xdr:nvSpPr>
        <xdr:cNvPr id="16" name="Line 16"/>
        <xdr:cNvSpPr>
          <a:spLocks/>
        </xdr:cNvSpPr>
      </xdr:nvSpPr>
      <xdr:spPr>
        <a:xfrm flipH="1">
          <a:off x="8067675" y="4572000"/>
          <a:ext cx="76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19</xdr:row>
      <xdr:rowOff>0</xdr:rowOff>
    </xdr:from>
    <xdr:to>
      <xdr:col>4</xdr:col>
      <xdr:colOff>0</xdr:colOff>
      <xdr:row>19</xdr:row>
      <xdr:rowOff>0</xdr:rowOff>
    </xdr:to>
    <xdr:sp>
      <xdr:nvSpPr>
        <xdr:cNvPr id="17" name="Line 17"/>
        <xdr:cNvSpPr>
          <a:spLocks/>
        </xdr:cNvSpPr>
      </xdr:nvSpPr>
      <xdr:spPr>
        <a:xfrm flipH="1">
          <a:off x="1714500" y="32385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21</xdr:row>
      <xdr:rowOff>0</xdr:rowOff>
    </xdr:from>
    <xdr:to>
      <xdr:col>4</xdr:col>
      <xdr:colOff>476250</xdr:colOff>
      <xdr:row>21</xdr:row>
      <xdr:rowOff>0</xdr:rowOff>
    </xdr:to>
    <xdr:sp>
      <xdr:nvSpPr>
        <xdr:cNvPr id="18" name="Line 18"/>
        <xdr:cNvSpPr>
          <a:spLocks/>
        </xdr:cNvSpPr>
      </xdr:nvSpPr>
      <xdr:spPr>
        <a:xfrm>
          <a:off x="2867025" y="3619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21</xdr:row>
      <xdr:rowOff>0</xdr:rowOff>
    </xdr:from>
    <xdr:to>
      <xdr:col>4</xdr:col>
      <xdr:colOff>476250</xdr:colOff>
      <xdr:row>23</xdr:row>
      <xdr:rowOff>9525</xdr:rowOff>
    </xdr:to>
    <xdr:sp>
      <xdr:nvSpPr>
        <xdr:cNvPr id="19" name="Line 19"/>
        <xdr:cNvSpPr>
          <a:spLocks/>
        </xdr:cNvSpPr>
      </xdr:nvSpPr>
      <xdr:spPr>
        <a:xfrm>
          <a:off x="3067050" y="36195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257175</xdr:colOff>
      <xdr:row>20</xdr:row>
      <xdr:rowOff>28575</xdr:rowOff>
    </xdr:from>
    <xdr:ext cx="200025" cy="190500"/>
    <xdr:sp>
      <xdr:nvSpPr>
        <xdr:cNvPr id="20" name="Text Box 20"/>
        <xdr:cNvSpPr txBox="1">
          <a:spLocks noChangeArrowheads="1"/>
        </xdr:cNvSpPr>
      </xdr:nvSpPr>
      <xdr:spPr>
        <a:xfrm>
          <a:off x="2847975" y="3457575"/>
          <a:ext cx="200025"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1.5</a:t>
          </a:r>
        </a:p>
      </xdr:txBody>
    </xdr:sp>
    <xdr:clientData/>
  </xdr:oneCellAnchor>
  <xdr:oneCellAnchor>
    <xdr:from>
      <xdr:col>4</xdr:col>
      <xdr:colOff>485775</xdr:colOff>
      <xdr:row>21</xdr:row>
      <xdr:rowOff>95250</xdr:rowOff>
    </xdr:from>
    <xdr:ext cx="95250" cy="190500"/>
    <xdr:sp>
      <xdr:nvSpPr>
        <xdr:cNvPr id="21" name="Text Box 21"/>
        <xdr:cNvSpPr txBox="1">
          <a:spLocks noChangeArrowheads="1"/>
        </xdr:cNvSpPr>
      </xdr:nvSpPr>
      <xdr:spPr>
        <a:xfrm>
          <a:off x="3076575" y="3714750"/>
          <a:ext cx="9525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a:t>
          </a:r>
        </a:p>
      </xdr:txBody>
    </xdr:sp>
    <xdr:clientData/>
  </xdr:oneCellAnchor>
  <xdr:twoCellAnchor>
    <xdr:from>
      <xdr:col>3</xdr:col>
      <xdr:colOff>428625</xdr:colOff>
      <xdr:row>23</xdr:row>
      <xdr:rowOff>0</xdr:rowOff>
    </xdr:from>
    <xdr:to>
      <xdr:col>3</xdr:col>
      <xdr:colOff>428625</xdr:colOff>
      <xdr:row>25</xdr:row>
      <xdr:rowOff>180975</xdr:rowOff>
    </xdr:to>
    <xdr:sp>
      <xdr:nvSpPr>
        <xdr:cNvPr id="22" name="Line 22"/>
        <xdr:cNvSpPr>
          <a:spLocks/>
        </xdr:cNvSpPr>
      </xdr:nvSpPr>
      <xdr:spPr>
        <a:xfrm>
          <a:off x="2238375" y="4000500"/>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19</xdr:row>
      <xdr:rowOff>9525</xdr:rowOff>
    </xdr:from>
    <xdr:to>
      <xdr:col>3</xdr:col>
      <xdr:colOff>428625</xdr:colOff>
      <xdr:row>21</xdr:row>
      <xdr:rowOff>152400</xdr:rowOff>
    </xdr:to>
    <xdr:sp>
      <xdr:nvSpPr>
        <xdr:cNvPr id="23" name="Line 23"/>
        <xdr:cNvSpPr>
          <a:spLocks/>
        </xdr:cNvSpPr>
      </xdr:nvSpPr>
      <xdr:spPr>
        <a:xfrm flipH="1" flipV="1">
          <a:off x="2238375" y="324802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304800</xdr:colOff>
      <xdr:row>21</xdr:row>
      <xdr:rowOff>142875</xdr:rowOff>
    </xdr:from>
    <xdr:ext cx="190500" cy="228600"/>
    <xdr:sp>
      <xdr:nvSpPr>
        <xdr:cNvPr id="24" name="Text Box 24"/>
        <xdr:cNvSpPr txBox="1">
          <a:spLocks noChangeArrowheads="1"/>
        </xdr:cNvSpPr>
      </xdr:nvSpPr>
      <xdr:spPr>
        <a:xfrm>
          <a:off x="2114550" y="3762375"/>
          <a:ext cx="190500" cy="2286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m</a:t>
          </a:r>
        </a:p>
      </xdr:txBody>
    </xdr:sp>
    <xdr:clientData/>
  </xdr:oneCellAnchor>
  <xdr:oneCellAnchor>
    <xdr:from>
      <xdr:col>11</xdr:col>
      <xdr:colOff>523875</xdr:colOff>
      <xdr:row>21</xdr:row>
      <xdr:rowOff>161925</xdr:rowOff>
    </xdr:from>
    <xdr:ext cx="190500" cy="171450"/>
    <xdr:sp>
      <xdr:nvSpPr>
        <xdr:cNvPr id="25" name="Text Box 25"/>
        <xdr:cNvSpPr txBox="1">
          <a:spLocks noChangeArrowheads="1"/>
        </xdr:cNvSpPr>
      </xdr:nvSpPr>
      <xdr:spPr>
        <a:xfrm>
          <a:off x="6715125" y="3781425"/>
          <a:ext cx="190500"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m</a:t>
          </a:r>
        </a:p>
      </xdr:txBody>
    </xdr:sp>
    <xdr:clientData/>
  </xdr:oneCellAnchor>
  <xdr:twoCellAnchor>
    <xdr:from>
      <xdr:col>12</xdr:col>
      <xdr:colOff>0</xdr:colOff>
      <xdr:row>19</xdr:row>
      <xdr:rowOff>0</xdr:rowOff>
    </xdr:from>
    <xdr:to>
      <xdr:col>12</xdr:col>
      <xdr:colOff>0</xdr:colOff>
      <xdr:row>21</xdr:row>
      <xdr:rowOff>133350</xdr:rowOff>
    </xdr:to>
    <xdr:sp>
      <xdr:nvSpPr>
        <xdr:cNvPr id="26" name="Line 26"/>
        <xdr:cNvSpPr>
          <a:spLocks/>
        </xdr:cNvSpPr>
      </xdr:nvSpPr>
      <xdr:spPr>
        <a:xfrm flipV="1">
          <a:off x="6838950" y="32385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23</xdr:row>
      <xdr:rowOff>19050</xdr:rowOff>
    </xdr:from>
    <xdr:to>
      <xdr:col>12</xdr:col>
      <xdr:colOff>0</xdr:colOff>
      <xdr:row>25</xdr:row>
      <xdr:rowOff>180975</xdr:rowOff>
    </xdr:to>
    <xdr:sp>
      <xdr:nvSpPr>
        <xdr:cNvPr id="27" name="Line 27"/>
        <xdr:cNvSpPr>
          <a:spLocks/>
        </xdr:cNvSpPr>
      </xdr:nvSpPr>
      <xdr:spPr>
        <a:xfrm>
          <a:off x="6838950" y="40195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676275</xdr:colOff>
      <xdr:row>17</xdr:row>
      <xdr:rowOff>38100</xdr:rowOff>
    </xdr:from>
    <xdr:ext cx="371475" cy="323850"/>
    <xdr:sp>
      <xdr:nvSpPr>
        <xdr:cNvPr id="28" name="Text Box 28"/>
        <xdr:cNvSpPr txBox="1">
          <a:spLocks noChangeArrowheads="1"/>
        </xdr:cNvSpPr>
      </xdr:nvSpPr>
      <xdr:spPr>
        <a:xfrm>
          <a:off x="3267075" y="2895600"/>
          <a:ext cx="371475" cy="323850"/>
        </a:xfrm>
        <a:prstGeom prst="rect">
          <a:avLst/>
        </a:prstGeom>
        <a:noFill/>
        <a:ln w="9525" cmpd="sng">
          <a:noFill/>
        </a:ln>
      </xdr:spPr>
      <xdr:txBody>
        <a:bodyPr vertOverflow="clip" wrap="square" lIns="27432" tIns="27432" rIns="27432" bIns="0">
          <a:spAutoFit/>
        </a:bodyPr>
        <a:p>
          <a:pPr algn="ctr">
            <a:defRPr/>
          </a:pPr>
          <a:r>
            <a:rPr lang="en-US" cap="none" sz="1000" b="0" i="0" u="none" baseline="0">
              <a:solidFill>
                <a:srgbClr val="000000"/>
              </a:solidFill>
              <a:latin typeface="Arial"/>
              <a:ea typeface="Arial"/>
              <a:cs typeface="Arial"/>
            </a:rPr>
            <a:t>Open
</a:t>
          </a:r>
          <a:r>
            <a:rPr lang="en-US" cap="none" sz="1000" b="0" i="0" u="none" baseline="0">
              <a:solidFill>
                <a:srgbClr val="000000"/>
              </a:solidFill>
              <a:latin typeface="Arial"/>
              <a:ea typeface="Arial"/>
              <a:cs typeface="Arial"/>
            </a:rPr>
            <a:t>end</a:t>
          </a:r>
        </a:p>
      </xdr:txBody>
    </xdr:sp>
    <xdr:clientData/>
  </xdr:oneCellAnchor>
  <xdr:twoCellAnchor>
    <xdr:from>
      <xdr:col>5</xdr:col>
      <xdr:colOff>276225</xdr:colOff>
      <xdr:row>18</xdr:row>
      <xdr:rowOff>95250</xdr:rowOff>
    </xdr:from>
    <xdr:to>
      <xdr:col>5</xdr:col>
      <xdr:colOff>638175</xdr:colOff>
      <xdr:row>20</xdr:row>
      <xdr:rowOff>57150</xdr:rowOff>
    </xdr:to>
    <xdr:sp>
      <xdr:nvSpPr>
        <xdr:cNvPr id="29" name="Line 29"/>
        <xdr:cNvSpPr>
          <a:spLocks/>
        </xdr:cNvSpPr>
      </xdr:nvSpPr>
      <xdr:spPr>
        <a:xfrm>
          <a:off x="3581400" y="3143250"/>
          <a:ext cx="3619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38100</xdr:colOff>
      <xdr:row>17</xdr:row>
      <xdr:rowOff>57150</xdr:rowOff>
    </xdr:from>
    <xdr:ext cx="314325" cy="180975"/>
    <xdr:sp>
      <xdr:nvSpPr>
        <xdr:cNvPr id="30" name="Text Box 30"/>
        <xdr:cNvSpPr txBox="1">
          <a:spLocks noChangeArrowheads="1"/>
        </xdr:cNvSpPr>
      </xdr:nvSpPr>
      <xdr:spPr>
        <a:xfrm>
          <a:off x="8105775" y="2914650"/>
          <a:ext cx="314325"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1.5:1</a:t>
          </a:r>
        </a:p>
      </xdr:txBody>
    </xdr:sp>
    <xdr:clientData/>
  </xdr:oneCellAnchor>
  <xdr:twoCellAnchor>
    <xdr:from>
      <xdr:col>13</xdr:col>
      <xdr:colOff>400050</xdr:colOff>
      <xdr:row>17</xdr:row>
      <xdr:rowOff>152400</xdr:rowOff>
    </xdr:from>
    <xdr:to>
      <xdr:col>14</xdr:col>
      <xdr:colOff>47625</xdr:colOff>
      <xdr:row>19</xdr:row>
      <xdr:rowOff>104775</xdr:rowOff>
    </xdr:to>
    <xdr:sp>
      <xdr:nvSpPr>
        <xdr:cNvPr id="31" name="Line 31"/>
        <xdr:cNvSpPr>
          <a:spLocks/>
        </xdr:cNvSpPr>
      </xdr:nvSpPr>
      <xdr:spPr>
        <a:xfrm flipH="1">
          <a:off x="7886700" y="3009900"/>
          <a:ext cx="22860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95250</xdr:rowOff>
    </xdr:from>
    <xdr:to>
      <xdr:col>9</xdr:col>
      <xdr:colOff>0</xdr:colOff>
      <xdr:row>28</xdr:row>
      <xdr:rowOff>95250</xdr:rowOff>
    </xdr:to>
    <xdr:sp>
      <xdr:nvSpPr>
        <xdr:cNvPr id="32" name="Line 32"/>
        <xdr:cNvSpPr>
          <a:spLocks/>
        </xdr:cNvSpPr>
      </xdr:nvSpPr>
      <xdr:spPr>
        <a:xfrm>
          <a:off x="5362575" y="4667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26</xdr:row>
      <xdr:rowOff>104775</xdr:rowOff>
    </xdr:from>
    <xdr:to>
      <xdr:col>14</xdr:col>
      <xdr:colOff>0</xdr:colOff>
      <xdr:row>28</xdr:row>
      <xdr:rowOff>95250</xdr:rowOff>
    </xdr:to>
    <xdr:sp>
      <xdr:nvSpPr>
        <xdr:cNvPr id="33" name="Line 33"/>
        <xdr:cNvSpPr>
          <a:spLocks/>
        </xdr:cNvSpPr>
      </xdr:nvSpPr>
      <xdr:spPr>
        <a:xfrm>
          <a:off x="8067675" y="4676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485775</xdr:colOff>
      <xdr:row>27</xdr:row>
      <xdr:rowOff>95250</xdr:rowOff>
    </xdr:from>
    <xdr:ext cx="152400" cy="190500"/>
    <xdr:sp>
      <xdr:nvSpPr>
        <xdr:cNvPr id="34" name="Text Box 34"/>
        <xdr:cNvSpPr txBox="1">
          <a:spLocks noChangeArrowheads="1"/>
        </xdr:cNvSpPr>
      </xdr:nvSpPr>
      <xdr:spPr>
        <a:xfrm>
          <a:off x="6677025" y="4857750"/>
          <a:ext cx="15240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W</a:t>
          </a:r>
        </a:p>
      </xdr:txBody>
    </xdr:sp>
    <xdr:clientData/>
  </xdr:oneCellAnchor>
  <xdr:twoCellAnchor>
    <xdr:from>
      <xdr:col>9</xdr:col>
      <xdr:colOff>0</xdr:colOff>
      <xdr:row>28</xdr:row>
      <xdr:rowOff>0</xdr:rowOff>
    </xdr:from>
    <xdr:to>
      <xdr:col>11</xdr:col>
      <xdr:colOff>476250</xdr:colOff>
      <xdr:row>28</xdr:row>
      <xdr:rowOff>0</xdr:rowOff>
    </xdr:to>
    <xdr:sp>
      <xdr:nvSpPr>
        <xdr:cNvPr id="35" name="Line 35"/>
        <xdr:cNvSpPr>
          <a:spLocks/>
        </xdr:cNvSpPr>
      </xdr:nvSpPr>
      <xdr:spPr>
        <a:xfrm flipH="1">
          <a:off x="5362575" y="495300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28</xdr:row>
      <xdr:rowOff>0</xdr:rowOff>
    </xdr:from>
    <xdr:to>
      <xdr:col>14</xdr:col>
      <xdr:colOff>0</xdr:colOff>
      <xdr:row>28</xdr:row>
      <xdr:rowOff>0</xdr:rowOff>
    </xdr:to>
    <xdr:sp>
      <xdr:nvSpPr>
        <xdr:cNvPr id="36" name="Line 36"/>
        <xdr:cNvSpPr>
          <a:spLocks/>
        </xdr:cNvSpPr>
      </xdr:nvSpPr>
      <xdr:spPr>
        <a:xfrm>
          <a:off x="6877050" y="495300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8</xdr:col>
      <xdr:colOff>295275</xdr:colOff>
      <xdr:row>20</xdr:row>
      <xdr:rowOff>0</xdr:rowOff>
    </xdr:to>
    <xdr:sp>
      <xdr:nvSpPr>
        <xdr:cNvPr id="37" name="Line 37"/>
        <xdr:cNvSpPr>
          <a:spLocks/>
        </xdr:cNvSpPr>
      </xdr:nvSpPr>
      <xdr:spPr>
        <a:xfrm flipH="1">
          <a:off x="4914900" y="34290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295275</xdr:colOff>
      <xdr:row>26</xdr:row>
      <xdr:rowOff>0</xdr:rowOff>
    </xdr:to>
    <xdr:sp>
      <xdr:nvSpPr>
        <xdr:cNvPr id="38" name="Line 38"/>
        <xdr:cNvSpPr>
          <a:spLocks/>
        </xdr:cNvSpPr>
      </xdr:nvSpPr>
      <xdr:spPr>
        <a:xfrm flipH="1">
          <a:off x="4914900" y="45720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28575</xdr:colOff>
      <xdr:row>22</xdr:row>
      <xdr:rowOff>76200</xdr:rowOff>
    </xdr:from>
    <xdr:ext cx="180975" cy="171450"/>
    <xdr:sp>
      <xdr:nvSpPr>
        <xdr:cNvPr id="39" name="Text Box 39"/>
        <xdr:cNvSpPr txBox="1">
          <a:spLocks noChangeArrowheads="1"/>
        </xdr:cNvSpPr>
      </xdr:nvSpPr>
      <xdr:spPr>
        <a:xfrm>
          <a:off x="4943475" y="3886200"/>
          <a:ext cx="180975"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w</a:t>
          </a:r>
        </a:p>
      </xdr:txBody>
    </xdr:sp>
    <xdr:clientData/>
  </xdr:oneCellAnchor>
  <xdr:twoCellAnchor>
    <xdr:from>
      <xdr:col>8</xdr:col>
      <xdr:colOff>123825</xdr:colOff>
      <xdr:row>20</xdr:row>
      <xdr:rowOff>0</xdr:rowOff>
    </xdr:from>
    <xdr:to>
      <xdr:col>8</xdr:col>
      <xdr:colOff>123825</xdr:colOff>
      <xdr:row>22</xdr:row>
      <xdr:rowOff>66675</xdr:rowOff>
    </xdr:to>
    <xdr:sp>
      <xdr:nvSpPr>
        <xdr:cNvPr id="40" name="Line 40"/>
        <xdr:cNvSpPr>
          <a:spLocks/>
        </xdr:cNvSpPr>
      </xdr:nvSpPr>
      <xdr:spPr>
        <a:xfrm flipV="1">
          <a:off x="5038725" y="34290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23</xdr:row>
      <xdr:rowOff>114300</xdr:rowOff>
    </xdr:from>
    <xdr:to>
      <xdr:col>8</xdr:col>
      <xdr:colOff>123825</xdr:colOff>
      <xdr:row>26</xdr:row>
      <xdr:rowOff>0</xdr:rowOff>
    </xdr:to>
    <xdr:sp>
      <xdr:nvSpPr>
        <xdr:cNvPr id="41" name="Line 41"/>
        <xdr:cNvSpPr>
          <a:spLocks/>
        </xdr:cNvSpPr>
      </xdr:nvSpPr>
      <xdr:spPr>
        <a:xfrm>
          <a:off x="5038725" y="41148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26</xdr:row>
      <xdr:rowOff>0</xdr:rowOff>
    </xdr:from>
    <xdr:to>
      <xdr:col>14</xdr:col>
      <xdr:colOff>409575</xdr:colOff>
      <xdr:row>26</xdr:row>
      <xdr:rowOff>0</xdr:rowOff>
    </xdr:to>
    <xdr:sp>
      <xdr:nvSpPr>
        <xdr:cNvPr id="42" name="Line 42"/>
        <xdr:cNvSpPr>
          <a:spLocks/>
        </xdr:cNvSpPr>
      </xdr:nvSpPr>
      <xdr:spPr>
        <a:xfrm>
          <a:off x="8210550" y="45720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21</xdr:row>
      <xdr:rowOff>0</xdr:rowOff>
    </xdr:from>
    <xdr:to>
      <xdr:col>14</xdr:col>
      <xdr:colOff>409575</xdr:colOff>
      <xdr:row>21</xdr:row>
      <xdr:rowOff>0</xdr:rowOff>
    </xdr:to>
    <xdr:sp>
      <xdr:nvSpPr>
        <xdr:cNvPr id="43" name="Line 43"/>
        <xdr:cNvSpPr>
          <a:spLocks/>
        </xdr:cNvSpPr>
      </xdr:nvSpPr>
      <xdr:spPr>
        <a:xfrm>
          <a:off x="8210550" y="36195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209550</xdr:colOff>
      <xdr:row>22</xdr:row>
      <xdr:rowOff>142875</xdr:rowOff>
    </xdr:from>
    <xdr:ext cx="171450" cy="180975"/>
    <xdr:sp>
      <xdr:nvSpPr>
        <xdr:cNvPr id="44" name="Text Box 44"/>
        <xdr:cNvSpPr txBox="1">
          <a:spLocks noChangeArrowheads="1"/>
        </xdr:cNvSpPr>
      </xdr:nvSpPr>
      <xdr:spPr>
        <a:xfrm>
          <a:off x="8277225" y="3952875"/>
          <a:ext cx="171450"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a:t>
          </a:r>
          <a:r>
            <a:rPr lang="en-US" cap="none" sz="1000" b="0" i="0" u="none" baseline="-25000">
              <a:solidFill>
                <a:srgbClr val="000000"/>
              </a:solidFill>
              <a:latin typeface="Arial"/>
              <a:ea typeface="Arial"/>
              <a:cs typeface="Arial"/>
            </a:rPr>
            <a:t>s</a:t>
          </a:r>
        </a:p>
      </xdr:txBody>
    </xdr:sp>
    <xdr:clientData/>
  </xdr:oneCellAnchor>
  <xdr:twoCellAnchor>
    <xdr:from>
      <xdr:col>14</xdr:col>
      <xdr:colOff>304800</xdr:colOff>
      <xdr:row>21</xdr:row>
      <xdr:rowOff>0</xdr:rowOff>
    </xdr:from>
    <xdr:to>
      <xdr:col>14</xdr:col>
      <xdr:colOff>304800</xdr:colOff>
      <xdr:row>22</xdr:row>
      <xdr:rowOff>133350</xdr:rowOff>
    </xdr:to>
    <xdr:sp>
      <xdr:nvSpPr>
        <xdr:cNvPr id="45" name="Line 45"/>
        <xdr:cNvSpPr>
          <a:spLocks/>
        </xdr:cNvSpPr>
      </xdr:nvSpPr>
      <xdr:spPr>
        <a:xfrm flipV="1">
          <a:off x="8372475" y="36195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23</xdr:row>
      <xdr:rowOff>152400</xdr:rowOff>
    </xdr:from>
    <xdr:to>
      <xdr:col>14</xdr:col>
      <xdr:colOff>314325</xdr:colOff>
      <xdr:row>26</xdr:row>
      <xdr:rowOff>0</xdr:rowOff>
    </xdr:to>
    <xdr:sp>
      <xdr:nvSpPr>
        <xdr:cNvPr id="46" name="Line 46"/>
        <xdr:cNvSpPr>
          <a:spLocks/>
        </xdr:cNvSpPr>
      </xdr:nvSpPr>
      <xdr:spPr>
        <a:xfrm>
          <a:off x="8382000" y="41529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285750</xdr:colOff>
      <xdr:row>28</xdr:row>
      <xdr:rowOff>76200</xdr:rowOff>
    </xdr:from>
    <xdr:ext cx="152400" cy="171450"/>
    <xdr:sp>
      <xdr:nvSpPr>
        <xdr:cNvPr id="47" name="Text Box 47"/>
        <xdr:cNvSpPr txBox="1">
          <a:spLocks noChangeArrowheads="1"/>
        </xdr:cNvSpPr>
      </xdr:nvSpPr>
      <xdr:spPr>
        <a:xfrm>
          <a:off x="2095500" y="5029200"/>
          <a:ext cx="152400"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L</a:t>
          </a:r>
          <a:r>
            <a:rPr lang="en-US" cap="none" sz="1000" b="0" i="0" u="none" baseline="-25000">
              <a:solidFill>
                <a:srgbClr val="000000"/>
              </a:solidFill>
              <a:latin typeface="Arial"/>
              <a:ea typeface="Arial"/>
              <a:cs typeface="Arial"/>
            </a:rPr>
            <a:t>b</a:t>
          </a:r>
        </a:p>
      </xdr:txBody>
    </xdr:sp>
    <xdr:clientData/>
  </xdr:oneCellAnchor>
  <xdr:twoCellAnchor>
    <xdr:from>
      <xdr:col>6</xdr:col>
      <xdr:colOff>0</xdr:colOff>
      <xdr:row>26</xdr:row>
      <xdr:rowOff>95250</xdr:rowOff>
    </xdr:from>
    <xdr:to>
      <xdr:col>6</xdr:col>
      <xdr:colOff>0</xdr:colOff>
      <xdr:row>29</xdr:row>
      <xdr:rowOff>66675</xdr:rowOff>
    </xdr:to>
    <xdr:sp>
      <xdr:nvSpPr>
        <xdr:cNvPr id="48" name="Line 48"/>
        <xdr:cNvSpPr>
          <a:spLocks/>
        </xdr:cNvSpPr>
      </xdr:nvSpPr>
      <xdr:spPr>
        <a:xfrm>
          <a:off x="3952875" y="466725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95250</xdr:rowOff>
    </xdr:from>
    <xdr:to>
      <xdr:col>1</xdr:col>
      <xdr:colOff>0</xdr:colOff>
      <xdr:row>29</xdr:row>
      <xdr:rowOff>85725</xdr:rowOff>
    </xdr:to>
    <xdr:sp>
      <xdr:nvSpPr>
        <xdr:cNvPr id="49" name="Line 49"/>
        <xdr:cNvSpPr>
          <a:spLocks/>
        </xdr:cNvSpPr>
      </xdr:nvSpPr>
      <xdr:spPr>
        <a:xfrm>
          <a:off x="581025" y="46672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9525</xdr:rowOff>
    </xdr:from>
    <xdr:to>
      <xdr:col>3</xdr:col>
      <xdr:colOff>266700</xdr:colOff>
      <xdr:row>29</xdr:row>
      <xdr:rowOff>9525</xdr:rowOff>
    </xdr:to>
    <xdr:sp>
      <xdr:nvSpPr>
        <xdr:cNvPr id="50" name="Line 50"/>
        <xdr:cNvSpPr>
          <a:spLocks/>
        </xdr:cNvSpPr>
      </xdr:nvSpPr>
      <xdr:spPr>
        <a:xfrm flipH="1" flipV="1">
          <a:off x="581025" y="5153025"/>
          <a:ext cx="1495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28</xdr:row>
      <xdr:rowOff>180975</xdr:rowOff>
    </xdr:from>
    <xdr:to>
      <xdr:col>6</xdr:col>
      <xdr:colOff>9525</xdr:colOff>
      <xdr:row>28</xdr:row>
      <xdr:rowOff>180975</xdr:rowOff>
    </xdr:to>
    <xdr:sp>
      <xdr:nvSpPr>
        <xdr:cNvPr id="51" name="Line 51"/>
        <xdr:cNvSpPr>
          <a:spLocks/>
        </xdr:cNvSpPr>
      </xdr:nvSpPr>
      <xdr:spPr>
        <a:xfrm>
          <a:off x="2305050" y="5133975"/>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85725</xdr:rowOff>
    </xdr:from>
    <xdr:to>
      <xdr:col>5</xdr:col>
      <xdr:colOff>0</xdr:colOff>
      <xdr:row>28</xdr:row>
      <xdr:rowOff>0</xdr:rowOff>
    </xdr:to>
    <xdr:sp>
      <xdr:nvSpPr>
        <xdr:cNvPr id="52" name="Line 52"/>
        <xdr:cNvSpPr>
          <a:spLocks/>
        </xdr:cNvSpPr>
      </xdr:nvSpPr>
      <xdr:spPr>
        <a:xfrm>
          <a:off x="3305175" y="46577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333375</xdr:colOff>
      <xdr:row>26</xdr:row>
      <xdr:rowOff>180975</xdr:rowOff>
    </xdr:from>
    <xdr:ext cx="171450" cy="228600"/>
    <xdr:sp>
      <xdr:nvSpPr>
        <xdr:cNvPr id="53" name="Text Box 53"/>
        <xdr:cNvSpPr txBox="1">
          <a:spLocks noChangeArrowheads="1"/>
        </xdr:cNvSpPr>
      </xdr:nvSpPr>
      <xdr:spPr>
        <a:xfrm>
          <a:off x="2143125" y="4752975"/>
          <a:ext cx="171450" cy="2286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L</a:t>
          </a:r>
          <a:r>
            <a:rPr lang="en-US" cap="none" sz="1000" b="0" i="0" u="none" baseline="-25000">
              <a:solidFill>
                <a:srgbClr val="000000"/>
              </a:solidFill>
              <a:latin typeface="Arial"/>
              <a:ea typeface="Arial"/>
              <a:cs typeface="Arial"/>
            </a:rPr>
            <a:t>m</a:t>
          </a:r>
        </a:p>
      </xdr:txBody>
    </xdr:sp>
    <xdr:clientData/>
  </xdr:oneCellAnchor>
  <xdr:twoCellAnchor>
    <xdr:from>
      <xdr:col>1</xdr:col>
      <xdr:colOff>552450</xdr:colOff>
      <xdr:row>27</xdr:row>
      <xdr:rowOff>95250</xdr:rowOff>
    </xdr:from>
    <xdr:to>
      <xdr:col>3</xdr:col>
      <xdr:colOff>323850</xdr:colOff>
      <xdr:row>27</xdr:row>
      <xdr:rowOff>95250</xdr:rowOff>
    </xdr:to>
    <xdr:sp>
      <xdr:nvSpPr>
        <xdr:cNvPr id="54" name="Line 54"/>
        <xdr:cNvSpPr>
          <a:spLocks/>
        </xdr:cNvSpPr>
      </xdr:nvSpPr>
      <xdr:spPr>
        <a:xfrm flipH="1">
          <a:off x="1133475" y="4857750"/>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27</xdr:row>
      <xdr:rowOff>95250</xdr:rowOff>
    </xdr:from>
    <xdr:to>
      <xdr:col>4</xdr:col>
      <xdr:colOff>704850</xdr:colOff>
      <xdr:row>27</xdr:row>
      <xdr:rowOff>95250</xdr:rowOff>
    </xdr:to>
    <xdr:sp>
      <xdr:nvSpPr>
        <xdr:cNvPr id="55" name="Line 55"/>
        <xdr:cNvSpPr>
          <a:spLocks/>
        </xdr:cNvSpPr>
      </xdr:nvSpPr>
      <xdr:spPr>
        <a:xfrm>
          <a:off x="2343150" y="4857750"/>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247650</xdr:colOff>
      <xdr:row>27</xdr:row>
      <xdr:rowOff>0</xdr:rowOff>
    </xdr:from>
    <xdr:ext cx="161925" cy="171450"/>
    <xdr:sp>
      <xdr:nvSpPr>
        <xdr:cNvPr id="56" name="Text Box 56"/>
        <xdr:cNvSpPr txBox="1">
          <a:spLocks noChangeArrowheads="1"/>
        </xdr:cNvSpPr>
      </xdr:nvSpPr>
      <xdr:spPr>
        <a:xfrm>
          <a:off x="3552825" y="4762500"/>
          <a:ext cx="161925"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F</a:t>
          </a:r>
          <a:r>
            <a:rPr lang="en-US" cap="none" sz="1000" b="0" i="0" u="none" baseline="-25000">
              <a:solidFill>
                <a:srgbClr val="000000"/>
              </a:solidFill>
              <a:latin typeface="Arial"/>
              <a:ea typeface="Arial"/>
              <a:cs typeface="Arial"/>
            </a:rPr>
            <a:t>2</a:t>
          </a:r>
        </a:p>
      </xdr:txBody>
    </xdr:sp>
    <xdr:clientData/>
  </xdr:oneCellAnchor>
  <xdr:twoCellAnchor>
    <xdr:from>
      <xdr:col>5</xdr:col>
      <xdr:colOff>0</xdr:colOff>
      <xdr:row>27</xdr:row>
      <xdr:rowOff>95250</xdr:rowOff>
    </xdr:from>
    <xdr:to>
      <xdr:col>5</xdr:col>
      <xdr:colOff>238125</xdr:colOff>
      <xdr:row>27</xdr:row>
      <xdr:rowOff>95250</xdr:rowOff>
    </xdr:to>
    <xdr:sp>
      <xdr:nvSpPr>
        <xdr:cNvPr id="57" name="Line 57"/>
        <xdr:cNvSpPr>
          <a:spLocks/>
        </xdr:cNvSpPr>
      </xdr:nvSpPr>
      <xdr:spPr>
        <a:xfrm flipH="1">
          <a:off x="3305175" y="4857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27</xdr:row>
      <xdr:rowOff>95250</xdr:rowOff>
    </xdr:from>
    <xdr:to>
      <xdr:col>6</xdr:col>
      <xdr:colOff>0</xdr:colOff>
      <xdr:row>27</xdr:row>
      <xdr:rowOff>95250</xdr:rowOff>
    </xdr:to>
    <xdr:sp>
      <xdr:nvSpPr>
        <xdr:cNvPr id="58" name="Line 58"/>
        <xdr:cNvSpPr>
          <a:spLocks/>
        </xdr:cNvSpPr>
      </xdr:nvSpPr>
      <xdr:spPr>
        <a:xfrm>
          <a:off x="3714750" y="4857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190500</xdr:colOff>
      <xdr:row>22</xdr:row>
      <xdr:rowOff>38100</xdr:rowOff>
    </xdr:from>
    <xdr:ext cx="190500" cy="228600"/>
    <xdr:sp>
      <xdr:nvSpPr>
        <xdr:cNvPr id="59" name="Text Box 59"/>
        <xdr:cNvSpPr txBox="1">
          <a:spLocks noChangeArrowheads="1"/>
        </xdr:cNvSpPr>
      </xdr:nvSpPr>
      <xdr:spPr>
        <a:xfrm>
          <a:off x="5934075" y="3848100"/>
          <a:ext cx="190500" cy="2286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A</a:t>
          </a:r>
          <a:r>
            <a:rPr lang="en-US" cap="none" sz="1000" b="0" i="0" u="none" baseline="-25000">
              <a:solidFill>
                <a:srgbClr val="000000"/>
              </a:solidFill>
              <a:latin typeface="Arial"/>
              <a:ea typeface="Arial"/>
              <a:cs typeface="Arial"/>
            </a:rPr>
            <a:t>m</a:t>
          </a:r>
        </a:p>
      </xdr:txBody>
    </xdr:sp>
    <xdr:clientData/>
  </xdr:oneCellAnchor>
  <xdr:twoCellAnchor>
    <xdr:from>
      <xdr:col>1</xdr:col>
      <xdr:colOff>561975</xdr:colOff>
      <xdr:row>19</xdr:row>
      <xdr:rowOff>0</xdr:rowOff>
    </xdr:from>
    <xdr:to>
      <xdr:col>2</xdr:col>
      <xdr:colOff>361950</xdr:colOff>
      <xdr:row>25</xdr:row>
      <xdr:rowOff>180975</xdr:rowOff>
    </xdr:to>
    <xdr:sp>
      <xdr:nvSpPr>
        <xdr:cNvPr id="60" name="Line 61"/>
        <xdr:cNvSpPr>
          <a:spLocks/>
        </xdr:cNvSpPr>
      </xdr:nvSpPr>
      <xdr:spPr>
        <a:xfrm flipV="1">
          <a:off x="1143000" y="3238500"/>
          <a:ext cx="581025"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476250</xdr:colOff>
      <xdr:row>17</xdr:row>
      <xdr:rowOff>28575</xdr:rowOff>
    </xdr:from>
    <xdr:ext cx="371475" cy="323850"/>
    <xdr:sp>
      <xdr:nvSpPr>
        <xdr:cNvPr id="61" name="Text Box 62"/>
        <xdr:cNvSpPr txBox="1">
          <a:spLocks noChangeArrowheads="1"/>
        </xdr:cNvSpPr>
      </xdr:nvSpPr>
      <xdr:spPr>
        <a:xfrm>
          <a:off x="1057275" y="2886075"/>
          <a:ext cx="371475" cy="323850"/>
        </a:xfrm>
        <a:prstGeom prst="rect">
          <a:avLst/>
        </a:prstGeom>
        <a:noFill/>
        <a:ln w="9525" cmpd="sng">
          <a:noFill/>
        </a:ln>
      </xdr:spPr>
      <xdr:txBody>
        <a:bodyPr vertOverflow="clip" wrap="square" lIns="27432" tIns="27432" rIns="27432" bIns="0">
          <a:spAutoFit/>
        </a:bodyPr>
        <a:p>
          <a:pPr algn="ctr">
            <a:defRPr/>
          </a:pPr>
          <a:r>
            <a:rPr lang="en-US" cap="none" sz="1000" b="0" i="0" u="none" baseline="0">
              <a:solidFill>
                <a:srgbClr val="000000"/>
              </a:solidFill>
              <a:latin typeface="Arial"/>
              <a:ea typeface="Arial"/>
              <a:cs typeface="Arial"/>
            </a:rPr>
            <a:t>Open
</a:t>
          </a:r>
          <a:r>
            <a:rPr lang="en-US" cap="none" sz="1000" b="0" i="0" u="none" baseline="0">
              <a:solidFill>
                <a:srgbClr val="000000"/>
              </a:solidFill>
              <a:latin typeface="Arial"/>
              <a:ea typeface="Arial"/>
              <a:cs typeface="Arial"/>
            </a:rPr>
            <a:t>end</a:t>
          </a:r>
        </a:p>
      </xdr:txBody>
    </xdr:sp>
    <xdr:clientData/>
  </xdr:oneCellAnchor>
  <xdr:twoCellAnchor>
    <xdr:from>
      <xdr:col>1</xdr:col>
      <xdr:colOff>0</xdr:colOff>
      <xdr:row>17</xdr:row>
      <xdr:rowOff>123825</xdr:rowOff>
    </xdr:from>
    <xdr:to>
      <xdr:col>1</xdr:col>
      <xdr:colOff>495300</xdr:colOff>
      <xdr:row>20</xdr:row>
      <xdr:rowOff>104775</xdr:rowOff>
    </xdr:to>
    <xdr:sp>
      <xdr:nvSpPr>
        <xdr:cNvPr id="62" name="Line 63"/>
        <xdr:cNvSpPr>
          <a:spLocks/>
        </xdr:cNvSpPr>
      </xdr:nvSpPr>
      <xdr:spPr>
        <a:xfrm flipH="1">
          <a:off x="581025" y="2981325"/>
          <a:ext cx="4953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26</xdr:row>
      <xdr:rowOff>0</xdr:rowOff>
    </xdr:from>
    <xdr:to>
      <xdr:col>1</xdr:col>
      <xdr:colOff>552450</xdr:colOff>
      <xdr:row>28</xdr:row>
      <xdr:rowOff>0</xdr:rowOff>
    </xdr:to>
    <xdr:sp>
      <xdr:nvSpPr>
        <xdr:cNvPr id="63" name="Line 64"/>
        <xdr:cNvSpPr>
          <a:spLocks/>
        </xdr:cNvSpPr>
      </xdr:nvSpPr>
      <xdr:spPr>
        <a:xfrm>
          <a:off x="1133475" y="45720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190500</xdr:colOff>
      <xdr:row>26</xdr:row>
      <xdr:rowOff>180975</xdr:rowOff>
    </xdr:from>
    <xdr:ext cx="161925" cy="180975"/>
    <xdr:sp>
      <xdr:nvSpPr>
        <xdr:cNvPr id="64" name="Text Box 65"/>
        <xdr:cNvSpPr txBox="1">
          <a:spLocks noChangeArrowheads="1"/>
        </xdr:cNvSpPr>
      </xdr:nvSpPr>
      <xdr:spPr>
        <a:xfrm>
          <a:off x="771525" y="4752975"/>
          <a:ext cx="161925"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F</a:t>
          </a:r>
          <a:r>
            <a:rPr lang="en-US" cap="none" sz="1000" b="0" i="0" u="none" baseline="-25000">
              <a:solidFill>
                <a:srgbClr val="000000"/>
              </a:solidFill>
              <a:latin typeface="Arial"/>
              <a:ea typeface="Arial"/>
              <a:cs typeface="Arial"/>
            </a:rPr>
            <a:t>1</a:t>
          </a:r>
        </a:p>
      </xdr:txBody>
    </xdr:sp>
    <xdr:clientData/>
  </xdr:oneCellAnchor>
  <xdr:twoCellAnchor>
    <xdr:from>
      <xdr:col>1</xdr:col>
      <xdr:colOff>352425</xdr:colOff>
      <xdr:row>27</xdr:row>
      <xdr:rowOff>95250</xdr:rowOff>
    </xdr:from>
    <xdr:to>
      <xdr:col>1</xdr:col>
      <xdr:colOff>552450</xdr:colOff>
      <xdr:row>27</xdr:row>
      <xdr:rowOff>95250</xdr:rowOff>
    </xdr:to>
    <xdr:sp>
      <xdr:nvSpPr>
        <xdr:cNvPr id="65" name="Line 66"/>
        <xdr:cNvSpPr>
          <a:spLocks/>
        </xdr:cNvSpPr>
      </xdr:nvSpPr>
      <xdr:spPr>
        <a:xfrm>
          <a:off x="933450" y="48577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95250</xdr:rowOff>
    </xdr:from>
    <xdr:to>
      <xdr:col>1</xdr:col>
      <xdr:colOff>200025</xdr:colOff>
      <xdr:row>27</xdr:row>
      <xdr:rowOff>95250</xdr:rowOff>
    </xdr:to>
    <xdr:sp>
      <xdr:nvSpPr>
        <xdr:cNvPr id="66" name="Line 67"/>
        <xdr:cNvSpPr>
          <a:spLocks/>
        </xdr:cNvSpPr>
      </xdr:nvSpPr>
      <xdr:spPr>
        <a:xfrm flipH="1" flipV="1">
          <a:off x="581025" y="48577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21</xdr:row>
      <xdr:rowOff>0</xdr:rowOff>
    </xdr:from>
    <xdr:to>
      <xdr:col>2</xdr:col>
      <xdr:colOff>123825</xdr:colOff>
      <xdr:row>21</xdr:row>
      <xdr:rowOff>0</xdr:rowOff>
    </xdr:to>
    <xdr:sp>
      <xdr:nvSpPr>
        <xdr:cNvPr id="67" name="Line 68"/>
        <xdr:cNvSpPr>
          <a:spLocks/>
        </xdr:cNvSpPr>
      </xdr:nvSpPr>
      <xdr:spPr>
        <a:xfrm flipH="1">
          <a:off x="1304925" y="36195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21</xdr:row>
      <xdr:rowOff>0</xdr:rowOff>
    </xdr:from>
    <xdr:to>
      <xdr:col>1</xdr:col>
      <xdr:colOff>723900</xdr:colOff>
      <xdr:row>23</xdr:row>
      <xdr:rowOff>28575</xdr:rowOff>
    </xdr:to>
    <xdr:sp>
      <xdr:nvSpPr>
        <xdr:cNvPr id="68" name="Line 69"/>
        <xdr:cNvSpPr>
          <a:spLocks/>
        </xdr:cNvSpPr>
      </xdr:nvSpPr>
      <xdr:spPr>
        <a:xfrm>
          <a:off x="1304925" y="361950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704850</xdr:colOff>
      <xdr:row>20</xdr:row>
      <xdr:rowOff>9525</xdr:rowOff>
    </xdr:from>
    <xdr:ext cx="200025" cy="190500"/>
    <xdr:sp>
      <xdr:nvSpPr>
        <xdr:cNvPr id="69" name="Text Box 70"/>
        <xdr:cNvSpPr txBox="1">
          <a:spLocks noChangeArrowheads="1"/>
        </xdr:cNvSpPr>
      </xdr:nvSpPr>
      <xdr:spPr>
        <a:xfrm>
          <a:off x="1285875" y="3438525"/>
          <a:ext cx="200025"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1.5</a:t>
          </a:r>
        </a:p>
      </xdr:txBody>
    </xdr:sp>
    <xdr:clientData/>
  </xdr:oneCellAnchor>
  <xdr:oneCellAnchor>
    <xdr:from>
      <xdr:col>1</xdr:col>
      <xdr:colOff>590550</xdr:colOff>
      <xdr:row>21</xdr:row>
      <xdr:rowOff>123825</xdr:rowOff>
    </xdr:from>
    <xdr:ext cx="104775" cy="171450"/>
    <xdr:sp>
      <xdr:nvSpPr>
        <xdr:cNvPr id="70" name="Text Box 71"/>
        <xdr:cNvSpPr txBox="1">
          <a:spLocks noChangeArrowheads="1"/>
        </xdr:cNvSpPr>
      </xdr:nvSpPr>
      <xdr:spPr>
        <a:xfrm>
          <a:off x="1171575" y="3743325"/>
          <a:ext cx="104775"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103"/>
  <sheetViews>
    <sheetView showGridLines="0" showRowColHeaders="0" tabSelected="1" zoomScalePageLayoutView="0" workbookViewId="0" topLeftCell="A1">
      <selection activeCell="S93" sqref="S93"/>
    </sheetView>
  </sheetViews>
  <sheetFormatPr defaultColWidth="9.140625" defaultRowHeight="12.75"/>
  <cols>
    <col min="1" max="1" width="3.7109375" style="47" customWidth="1"/>
    <col min="2" max="2" width="9.140625" style="10" customWidth="1"/>
    <col min="3" max="16384" width="9.140625" style="7" customWidth="1"/>
  </cols>
  <sheetData>
    <row r="1" ht="15" customHeight="1">
      <c r="B1" s="17" t="s">
        <v>0</v>
      </c>
    </row>
    <row r="2" ht="6.75" customHeight="1"/>
    <row r="3" spans="1:2" ht="15" customHeight="1">
      <c r="A3" s="47" t="s">
        <v>1</v>
      </c>
      <c r="B3" s="10" t="s">
        <v>7</v>
      </c>
    </row>
    <row r="4" ht="6.75" customHeight="1"/>
    <row r="5" spans="1:2" ht="15" customHeight="1">
      <c r="A5" s="47" t="s">
        <v>2</v>
      </c>
      <c r="B5" s="10" t="s">
        <v>3</v>
      </c>
    </row>
    <row r="6" ht="6.75" customHeight="1"/>
    <row r="7" spans="1:2" ht="15" customHeight="1">
      <c r="A7" s="47" t="s">
        <v>4</v>
      </c>
      <c r="B7" s="10" t="s">
        <v>5</v>
      </c>
    </row>
    <row r="8" ht="6.75" customHeight="1"/>
    <row r="9" spans="1:2" ht="15" customHeight="1">
      <c r="A9" s="47" t="s">
        <v>6</v>
      </c>
      <c r="B9" s="10" t="s">
        <v>132</v>
      </c>
    </row>
    <row r="10" ht="15" customHeight="1">
      <c r="B10" s="10" t="s">
        <v>229</v>
      </c>
    </row>
    <row r="11" ht="6.75" customHeight="1"/>
    <row r="12" ht="15" customHeight="1">
      <c r="B12" s="17" t="s">
        <v>253</v>
      </c>
    </row>
    <row r="13" spans="1:2" ht="15" customHeight="1">
      <c r="A13" s="101" t="s">
        <v>1</v>
      </c>
      <c r="B13" s="23" t="s">
        <v>254</v>
      </c>
    </row>
    <row r="14" ht="6.75" customHeight="1"/>
    <row r="15" ht="15" customHeight="1">
      <c r="B15" s="17" t="s">
        <v>244</v>
      </c>
    </row>
    <row r="16" ht="6.75" customHeight="1"/>
    <row r="17" spans="1:2" ht="15" customHeight="1">
      <c r="A17" s="47" t="s">
        <v>1</v>
      </c>
      <c r="B17" s="10" t="s">
        <v>133</v>
      </c>
    </row>
    <row r="18" ht="6.75" customHeight="1"/>
    <row r="19" spans="1:2" ht="15" customHeight="1">
      <c r="A19" s="47" t="s">
        <v>2</v>
      </c>
      <c r="B19" s="10" t="s">
        <v>134</v>
      </c>
    </row>
    <row r="20" ht="6.75" customHeight="1"/>
    <row r="21" spans="1:2" ht="15" customHeight="1">
      <c r="A21" s="47" t="s">
        <v>4</v>
      </c>
      <c r="B21" s="10" t="s">
        <v>135</v>
      </c>
    </row>
    <row r="22" ht="6.75" customHeight="1"/>
    <row r="23" spans="1:2" ht="15" customHeight="1">
      <c r="A23" s="47" t="s">
        <v>6</v>
      </c>
      <c r="B23" s="10" t="s">
        <v>136</v>
      </c>
    </row>
    <row r="24" ht="6.75" customHeight="1"/>
    <row r="25" spans="1:2" ht="15" customHeight="1">
      <c r="A25" s="47" t="s">
        <v>137</v>
      </c>
      <c r="B25" s="10" t="s">
        <v>138</v>
      </c>
    </row>
    <row r="26" ht="6.75" customHeight="1"/>
    <row r="27" spans="1:2" ht="15" customHeight="1">
      <c r="A27" s="47" t="s">
        <v>139</v>
      </c>
      <c r="B27" s="10" t="s">
        <v>140</v>
      </c>
    </row>
    <row r="28" ht="6.75" customHeight="1"/>
    <row r="29" spans="1:2" ht="15" customHeight="1">
      <c r="A29" s="47" t="s">
        <v>141</v>
      </c>
      <c r="B29" s="10" t="s">
        <v>142</v>
      </c>
    </row>
    <row r="30" ht="6.75" customHeight="1"/>
    <row r="31" spans="1:2" ht="15" customHeight="1">
      <c r="A31" s="47" t="s">
        <v>143</v>
      </c>
      <c r="B31" s="10" t="s">
        <v>243</v>
      </c>
    </row>
    <row r="32" ht="6.75" customHeight="1"/>
    <row r="33" spans="1:2" ht="15" customHeight="1">
      <c r="A33" s="47" t="s">
        <v>145</v>
      </c>
      <c r="B33" s="10" t="s">
        <v>144</v>
      </c>
    </row>
    <row r="34" ht="6.75" customHeight="1"/>
    <row r="35" spans="1:2" ht="15" customHeight="1">
      <c r="A35" s="101" t="s">
        <v>147</v>
      </c>
      <c r="B35" s="10" t="s">
        <v>146</v>
      </c>
    </row>
    <row r="36" ht="6.75" customHeight="1"/>
    <row r="37" spans="1:2" ht="15" customHeight="1">
      <c r="A37" s="101" t="s">
        <v>148</v>
      </c>
      <c r="B37" s="10" t="s">
        <v>263</v>
      </c>
    </row>
    <row r="38" ht="6.75" customHeight="1"/>
    <row r="39" spans="1:2" ht="15" customHeight="1">
      <c r="A39" s="101" t="s">
        <v>149</v>
      </c>
      <c r="B39" s="10" t="s">
        <v>151</v>
      </c>
    </row>
    <row r="40" ht="15" customHeight="1">
      <c r="B40" s="10" t="s">
        <v>165</v>
      </c>
    </row>
    <row r="41" ht="6.75" customHeight="1"/>
    <row r="42" spans="1:2" ht="15" customHeight="1">
      <c r="A42" s="101" t="s">
        <v>216</v>
      </c>
      <c r="B42" s="10" t="s">
        <v>166</v>
      </c>
    </row>
    <row r="43" ht="6.75" customHeight="1"/>
    <row r="44" spans="1:2" ht="15" customHeight="1">
      <c r="A44" s="101" t="s">
        <v>242</v>
      </c>
      <c r="B44" s="10" t="s">
        <v>228</v>
      </c>
    </row>
    <row r="45" ht="6.75" customHeight="1"/>
    <row r="46" ht="15" customHeight="1">
      <c r="B46" s="17" t="s">
        <v>245</v>
      </c>
    </row>
    <row r="47" ht="6.75" customHeight="1"/>
    <row r="48" spans="1:2" ht="15" customHeight="1">
      <c r="A48" s="47" t="s">
        <v>1</v>
      </c>
      <c r="B48" s="7" t="s">
        <v>217</v>
      </c>
    </row>
    <row r="49" ht="15" customHeight="1">
      <c r="B49" s="7" t="s">
        <v>225</v>
      </c>
    </row>
    <row r="50" ht="6.75" customHeight="1"/>
    <row r="51" spans="1:2" ht="15" customHeight="1">
      <c r="A51" s="47" t="s">
        <v>2</v>
      </c>
      <c r="B51" s="7" t="s">
        <v>218</v>
      </c>
    </row>
    <row r="52" ht="6.75" customHeight="1"/>
    <row r="53" spans="1:2" ht="15" customHeight="1">
      <c r="A53" s="47" t="s">
        <v>4</v>
      </c>
      <c r="B53" s="10" t="s">
        <v>219</v>
      </c>
    </row>
    <row r="54" ht="15" customHeight="1">
      <c r="B54" s="10" t="s">
        <v>220</v>
      </c>
    </row>
    <row r="55" ht="6.75" customHeight="1"/>
    <row r="56" spans="1:2" ht="15" customHeight="1">
      <c r="A56" s="47" t="s">
        <v>6</v>
      </c>
      <c r="B56" s="10" t="s">
        <v>221</v>
      </c>
    </row>
    <row r="57" ht="15" customHeight="1">
      <c r="B57" s="10" t="s">
        <v>222</v>
      </c>
    </row>
    <row r="58" ht="6.75" customHeight="1"/>
    <row r="59" spans="1:2" ht="15" customHeight="1">
      <c r="A59" s="47" t="s">
        <v>137</v>
      </c>
      <c r="B59" s="10" t="s">
        <v>223</v>
      </c>
    </row>
    <row r="60" ht="6.75" customHeight="1"/>
    <row r="61" spans="1:2" ht="15" customHeight="1">
      <c r="A61" s="47" t="s">
        <v>139</v>
      </c>
      <c r="B61" s="10" t="s">
        <v>224</v>
      </c>
    </row>
    <row r="62" ht="6.75" customHeight="1"/>
    <row r="63" ht="15" customHeight="1">
      <c r="B63" s="17" t="s">
        <v>246</v>
      </c>
    </row>
    <row r="64" ht="6.75" customHeight="1"/>
    <row r="65" spans="1:2" ht="15" customHeight="1">
      <c r="A65" s="47" t="s">
        <v>1</v>
      </c>
      <c r="B65" s="7" t="s">
        <v>217</v>
      </c>
    </row>
    <row r="66" ht="15" customHeight="1">
      <c r="B66" s="7" t="s">
        <v>226</v>
      </c>
    </row>
    <row r="67" ht="6.75" customHeight="1"/>
    <row r="68" spans="1:2" ht="15" customHeight="1">
      <c r="A68" s="47" t="s">
        <v>2</v>
      </c>
      <c r="B68" s="7" t="s">
        <v>218</v>
      </c>
    </row>
    <row r="69" ht="6.75" customHeight="1"/>
    <row r="70" spans="1:2" ht="15" customHeight="1">
      <c r="A70" s="47" t="s">
        <v>4</v>
      </c>
      <c r="B70" s="10" t="s">
        <v>219</v>
      </c>
    </row>
    <row r="71" ht="15" customHeight="1">
      <c r="B71" s="10" t="s">
        <v>227</v>
      </c>
    </row>
    <row r="72" ht="6.75" customHeight="1"/>
    <row r="73" spans="1:2" ht="15" customHeight="1">
      <c r="A73" s="47" t="s">
        <v>6</v>
      </c>
      <c r="B73" s="10" t="s">
        <v>221</v>
      </c>
    </row>
    <row r="74" ht="15" customHeight="1">
      <c r="B74" s="10" t="s">
        <v>222</v>
      </c>
    </row>
    <row r="75" ht="6.75" customHeight="1"/>
    <row r="76" spans="1:2" ht="15" customHeight="1">
      <c r="A76" s="47" t="s">
        <v>137</v>
      </c>
      <c r="B76" s="10" t="s">
        <v>223</v>
      </c>
    </row>
    <row r="77" ht="6.75" customHeight="1"/>
    <row r="78" spans="1:2" ht="15" customHeight="1">
      <c r="A78" s="47" t="s">
        <v>139</v>
      </c>
      <c r="B78" s="10" t="s">
        <v>224</v>
      </c>
    </row>
    <row r="79" ht="6.75" customHeight="1"/>
    <row r="80" ht="15" customHeight="1">
      <c r="B80" s="17" t="s">
        <v>247</v>
      </c>
    </row>
    <row r="81" ht="6.75" customHeight="1"/>
    <row r="82" spans="1:2" ht="15" customHeight="1">
      <c r="A82" s="47" t="s">
        <v>1</v>
      </c>
      <c r="B82" s="7" t="s">
        <v>217</v>
      </c>
    </row>
    <row r="83" ht="15" customHeight="1">
      <c r="B83" s="10" t="s">
        <v>150</v>
      </c>
    </row>
    <row r="84" ht="6.75" customHeight="1"/>
    <row r="85" spans="1:2" ht="15" customHeight="1">
      <c r="A85" s="47" t="s">
        <v>2</v>
      </c>
      <c r="B85" s="7" t="s">
        <v>218</v>
      </c>
    </row>
    <row r="86" ht="6.75" customHeight="1"/>
    <row r="87" spans="1:2" ht="15" customHeight="1">
      <c r="A87" s="47" t="s">
        <v>4</v>
      </c>
      <c r="B87" s="10" t="s">
        <v>153</v>
      </c>
    </row>
    <row r="88" ht="6.75" customHeight="1"/>
    <row r="89" spans="1:2" ht="15" customHeight="1">
      <c r="A89" s="47" t="s">
        <v>6</v>
      </c>
      <c r="B89" s="10" t="s">
        <v>155</v>
      </c>
    </row>
    <row r="90" ht="6.75" customHeight="1"/>
    <row r="91" spans="1:2" ht="15" customHeight="1">
      <c r="A91" s="47" t="s">
        <v>137</v>
      </c>
      <c r="B91" s="10" t="s">
        <v>156</v>
      </c>
    </row>
    <row r="92" ht="6.75" customHeight="1"/>
    <row r="93" spans="1:2" ht="15" customHeight="1">
      <c r="A93" s="47" t="s">
        <v>139</v>
      </c>
      <c r="B93" s="10" t="s">
        <v>157</v>
      </c>
    </row>
    <row r="94" ht="6.75" customHeight="1"/>
    <row r="95" spans="1:2" ht="15" customHeight="1">
      <c r="A95" s="47" t="s">
        <v>141</v>
      </c>
      <c r="B95" s="10" t="s">
        <v>158</v>
      </c>
    </row>
    <row r="96" ht="6.75" customHeight="1"/>
    <row r="97" spans="1:2" ht="15" customHeight="1">
      <c r="A97" s="47" t="s">
        <v>143</v>
      </c>
      <c r="B97" s="10" t="s">
        <v>167</v>
      </c>
    </row>
    <row r="98" ht="6.75" customHeight="1"/>
    <row r="99" spans="1:2" ht="15" customHeight="1">
      <c r="A99" s="47" t="s">
        <v>145</v>
      </c>
      <c r="B99" s="10" t="s">
        <v>161</v>
      </c>
    </row>
    <row r="100" ht="6.75" customHeight="1"/>
    <row r="101" spans="1:2" ht="15" customHeight="1">
      <c r="A101" s="47" t="s">
        <v>147</v>
      </c>
      <c r="B101" s="10" t="s">
        <v>159</v>
      </c>
    </row>
    <row r="102" ht="6.75" customHeight="1"/>
    <row r="103" spans="1:2" ht="15" customHeight="1">
      <c r="A103" s="47" t="s">
        <v>148</v>
      </c>
      <c r="B103" s="10" t="s">
        <v>160</v>
      </c>
    </row>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sheetProtection password="C8B3" sheet="1"/>
  <printOptions verticalCentered="1"/>
  <pageMargins left="0.5" right="0.25" top="0.5" bottom="0.75" header="0.5" footer="0.5"/>
  <pageSetup fitToHeight="1" fitToWidth="1" horizontalDpi="600" verticalDpi="600" orientation="portrait" scale="61" r:id="rId1"/>
  <headerFooter alignWithMargins="0">
    <oddFooter>&amp;R&amp;8&amp;F</oddFooter>
  </headerFooter>
</worksheet>
</file>

<file path=xl/worksheets/sheet2.xml><?xml version="1.0" encoding="utf-8"?>
<worksheet xmlns="http://schemas.openxmlformats.org/spreadsheetml/2006/main" xmlns:r="http://schemas.openxmlformats.org/officeDocument/2006/relationships">
  <dimension ref="A2:L34"/>
  <sheetViews>
    <sheetView showGridLines="0" showRowColHeaders="0" zoomScalePageLayoutView="0" workbookViewId="0" topLeftCell="A1">
      <selection activeCell="K14" sqref="K14"/>
    </sheetView>
  </sheetViews>
  <sheetFormatPr defaultColWidth="9.140625" defaultRowHeight="12.75"/>
  <cols>
    <col min="1" max="1" width="26.7109375" style="0" customWidth="1"/>
    <col min="2" max="2" width="23.7109375" style="0" customWidth="1"/>
    <col min="3" max="3" width="22.7109375" style="0" customWidth="1"/>
    <col min="4" max="4" width="1.7109375" style="0" customWidth="1"/>
    <col min="5" max="5" width="4.7109375" style="0" customWidth="1"/>
    <col min="6" max="6" width="1.7109375" style="0" customWidth="1"/>
    <col min="7" max="7" width="26.7109375" style="0" customWidth="1"/>
    <col min="8" max="8" width="1.7109375" style="0" customWidth="1"/>
    <col min="9" max="9" width="24.7109375" style="0" customWidth="1"/>
    <col min="10" max="10" width="1.7109375" style="0" customWidth="1"/>
    <col min="11" max="11" width="26.7109375" style="0" customWidth="1"/>
    <col min="12" max="12" width="1.7109375" style="0" customWidth="1"/>
  </cols>
  <sheetData>
    <row r="1" ht="13.5" thickBot="1"/>
    <row r="2" spans="1:12" ht="12.75">
      <c r="A2" s="114" t="s">
        <v>239</v>
      </c>
      <c r="B2" s="115"/>
      <c r="C2" s="115"/>
      <c r="D2" s="98"/>
      <c r="F2" s="72"/>
      <c r="G2" s="102" t="s">
        <v>251</v>
      </c>
      <c r="H2" s="73"/>
      <c r="I2" s="73"/>
      <c r="J2" s="73"/>
      <c r="K2" s="73"/>
      <c r="L2" s="74"/>
    </row>
    <row r="3" spans="1:12" ht="12.75">
      <c r="A3" s="116"/>
      <c r="B3" s="117"/>
      <c r="C3" s="117"/>
      <c r="D3" s="99"/>
      <c r="F3" s="75"/>
      <c r="G3" s="103" t="s">
        <v>248</v>
      </c>
      <c r="H3" s="78"/>
      <c r="I3" s="78"/>
      <c r="J3" s="78"/>
      <c r="K3" s="78"/>
      <c r="L3" s="76"/>
    </row>
    <row r="4" spans="1:12" ht="12.75">
      <c r="A4" s="116"/>
      <c r="B4" s="117"/>
      <c r="C4" s="117"/>
      <c r="D4" s="99"/>
      <c r="F4" s="75"/>
      <c r="G4" s="103" t="s">
        <v>249</v>
      </c>
      <c r="H4" s="78"/>
      <c r="I4" s="78"/>
      <c r="J4" s="78"/>
      <c r="K4" s="78"/>
      <c r="L4" s="76"/>
    </row>
    <row r="5" spans="1:12" ht="12.75">
      <c r="A5" s="116"/>
      <c r="B5" s="117"/>
      <c r="C5" s="117"/>
      <c r="D5" s="99"/>
      <c r="F5" s="75"/>
      <c r="G5" s="66" t="s">
        <v>250</v>
      </c>
      <c r="H5" s="78"/>
      <c r="I5" s="78"/>
      <c r="J5" s="78"/>
      <c r="K5" s="78"/>
      <c r="L5" s="76"/>
    </row>
    <row r="6" spans="1:12" ht="13.5" thickBot="1">
      <c r="A6" s="118"/>
      <c r="B6" s="119"/>
      <c r="C6" s="119"/>
      <c r="D6" s="100"/>
      <c r="F6" s="69"/>
      <c r="G6" s="70"/>
      <c r="H6" s="70"/>
      <c r="I6" s="70"/>
      <c r="J6" s="70"/>
      <c r="K6" s="70"/>
      <c r="L6" s="71"/>
    </row>
    <row r="7" spans="1:4" ht="13.5" thickBot="1">
      <c r="A7" s="84"/>
      <c r="B7" s="84"/>
      <c r="C7" s="84"/>
      <c r="D7" s="84"/>
    </row>
    <row r="8" spans="1:12" ht="9.75" customHeight="1">
      <c r="A8" s="85"/>
      <c r="B8" s="73"/>
      <c r="C8" s="73"/>
      <c r="D8" s="74"/>
      <c r="F8" s="72"/>
      <c r="G8" s="73"/>
      <c r="H8" s="73"/>
      <c r="I8" s="80"/>
      <c r="J8" s="80"/>
      <c r="K8" s="80"/>
      <c r="L8" s="74"/>
    </row>
    <row r="9" spans="1:12" ht="12.75">
      <c r="A9" s="86" t="s">
        <v>231</v>
      </c>
      <c r="B9" s="78"/>
      <c r="C9" s="78"/>
      <c r="D9" s="76"/>
      <c r="F9" s="75"/>
      <c r="G9" s="112" t="s">
        <v>240</v>
      </c>
      <c r="H9" s="113"/>
      <c r="I9" s="113"/>
      <c r="J9" s="113"/>
      <c r="K9" s="113"/>
      <c r="L9" s="76"/>
    </row>
    <row r="10" spans="1:12" ht="9.75" customHeight="1">
      <c r="A10" s="75"/>
      <c r="B10" s="78"/>
      <c r="C10" s="78"/>
      <c r="D10" s="76"/>
      <c r="F10" s="75"/>
      <c r="G10" s="78"/>
      <c r="H10" s="78"/>
      <c r="I10" s="67"/>
      <c r="J10" s="67"/>
      <c r="K10" s="67"/>
      <c r="L10" s="76"/>
    </row>
    <row r="11" spans="1:12" ht="25.5" customHeight="1">
      <c r="A11" s="87" t="s">
        <v>232</v>
      </c>
      <c r="B11" s="68" t="s">
        <v>238</v>
      </c>
      <c r="C11" s="88" t="s">
        <v>233</v>
      </c>
      <c r="D11" s="89"/>
      <c r="F11" s="75"/>
      <c r="G11" s="59" t="s">
        <v>232</v>
      </c>
      <c r="H11" s="78"/>
      <c r="I11" s="68" t="s">
        <v>238</v>
      </c>
      <c r="J11" s="68"/>
      <c r="K11" s="77" t="s">
        <v>233</v>
      </c>
      <c r="L11" s="76"/>
    </row>
    <row r="12" spans="1:12" ht="24.75" customHeight="1">
      <c r="A12" s="90" t="s">
        <v>63</v>
      </c>
      <c r="B12" s="91">
        <v>4.5</v>
      </c>
      <c r="C12" s="92">
        <v>1.25</v>
      </c>
      <c r="D12" s="93"/>
      <c r="F12" s="75"/>
      <c r="G12" s="60" t="s">
        <v>63</v>
      </c>
      <c r="H12" s="78"/>
      <c r="I12" s="82"/>
      <c r="J12" s="66"/>
      <c r="K12" s="81">
        <f aca="true" t="shared" si="0" ref="K12:K19">IF(I12="","",((I12*C12)/B12))</f>
      </c>
      <c r="L12" s="76"/>
    </row>
    <row r="13" spans="1:12" ht="24.75" customHeight="1">
      <c r="A13" s="90" t="s">
        <v>237</v>
      </c>
      <c r="B13" s="91">
        <v>8</v>
      </c>
      <c r="C13" s="92">
        <v>2.6</v>
      </c>
      <c r="D13" s="93"/>
      <c r="F13" s="75"/>
      <c r="G13" s="60" t="s">
        <v>237</v>
      </c>
      <c r="H13" s="78"/>
      <c r="I13" s="83"/>
      <c r="J13" s="66"/>
      <c r="K13" s="81">
        <f t="shared" si="0"/>
      </c>
      <c r="L13" s="76"/>
    </row>
    <row r="14" spans="1:12" ht="24.75" customHeight="1">
      <c r="A14" s="94" t="s">
        <v>64</v>
      </c>
      <c r="B14" s="95">
        <v>3</v>
      </c>
      <c r="C14" s="96">
        <v>3.2</v>
      </c>
      <c r="D14" s="97"/>
      <c r="F14" s="75"/>
      <c r="G14" s="79" t="s">
        <v>64</v>
      </c>
      <c r="H14" s="78"/>
      <c r="I14" s="83"/>
      <c r="J14" s="66"/>
      <c r="K14" s="81">
        <f t="shared" si="0"/>
      </c>
      <c r="L14" s="76"/>
    </row>
    <row r="15" spans="1:12" ht="24.75" customHeight="1">
      <c r="A15" s="90" t="s">
        <v>65</v>
      </c>
      <c r="B15" s="91">
        <v>22</v>
      </c>
      <c r="C15" s="92">
        <v>10</v>
      </c>
      <c r="D15" s="93"/>
      <c r="F15" s="75"/>
      <c r="G15" s="60" t="s">
        <v>65</v>
      </c>
      <c r="H15" s="78"/>
      <c r="I15" s="83"/>
      <c r="J15" s="66"/>
      <c r="K15" s="81">
        <f t="shared" si="0"/>
      </c>
      <c r="L15" s="76"/>
    </row>
    <row r="16" spans="1:12" ht="24.75" customHeight="1">
      <c r="A16" s="90" t="s">
        <v>66</v>
      </c>
      <c r="B16" s="91">
        <v>16</v>
      </c>
      <c r="C16" s="92">
        <v>8</v>
      </c>
      <c r="D16" s="93"/>
      <c r="F16" s="75"/>
      <c r="G16" s="60" t="s">
        <v>66</v>
      </c>
      <c r="H16" s="78"/>
      <c r="I16" s="83"/>
      <c r="J16" s="66"/>
      <c r="K16" s="81">
        <f t="shared" si="0"/>
      </c>
      <c r="L16" s="76"/>
    </row>
    <row r="17" spans="1:12" ht="24.75" customHeight="1">
      <c r="A17" s="90" t="s">
        <v>234</v>
      </c>
      <c r="B17" s="91">
        <v>7</v>
      </c>
      <c r="C17" s="92">
        <v>15</v>
      </c>
      <c r="D17" s="93"/>
      <c r="F17" s="75"/>
      <c r="G17" s="60" t="s">
        <v>234</v>
      </c>
      <c r="H17" s="78"/>
      <c r="I17" s="83"/>
      <c r="J17" s="66"/>
      <c r="K17" s="81">
        <f t="shared" si="0"/>
      </c>
      <c r="L17" s="76"/>
    </row>
    <row r="18" spans="1:12" ht="24.75" customHeight="1">
      <c r="A18" s="90" t="s">
        <v>235</v>
      </c>
      <c r="B18" s="91">
        <v>30</v>
      </c>
      <c r="C18" s="92">
        <v>30</v>
      </c>
      <c r="D18" s="93"/>
      <c r="F18" s="75"/>
      <c r="G18" s="60" t="s">
        <v>235</v>
      </c>
      <c r="H18" s="78"/>
      <c r="I18" s="83"/>
      <c r="J18" s="66"/>
      <c r="K18" s="81">
        <f t="shared" si="0"/>
      </c>
      <c r="L18" s="76"/>
    </row>
    <row r="19" spans="1:12" ht="24.75" customHeight="1">
      <c r="A19" s="90" t="s">
        <v>236</v>
      </c>
      <c r="B19" s="91">
        <v>20</v>
      </c>
      <c r="C19" s="92">
        <v>20</v>
      </c>
      <c r="D19" s="93"/>
      <c r="F19" s="75"/>
      <c r="G19" s="60" t="s">
        <v>236</v>
      </c>
      <c r="H19" s="78"/>
      <c r="I19" s="83"/>
      <c r="J19" s="66"/>
      <c r="K19" s="81">
        <f t="shared" si="0"/>
      </c>
      <c r="L19" s="76"/>
    </row>
    <row r="20" spans="1:12" ht="9.75" customHeight="1" thickBot="1">
      <c r="A20" s="69"/>
      <c r="B20" s="70"/>
      <c r="C20" s="70"/>
      <c r="D20" s="71"/>
      <c r="F20" s="69"/>
      <c r="G20" s="70"/>
      <c r="H20" s="70"/>
      <c r="I20" s="70"/>
      <c r="J20" s="70"/>
      <c r="K20" s="70"/>
      <c r="L20" s="71"/>
    </row>
    <row r="21" ht="13.5" customHeight="1" thickBot="1"/>
    <row r="22" spans="1:4" ht="9.75" customHeight="1">
      <c r="A22" s="72"/>
      <c r="B22" s="73"/>
      <c r="C22" s="73"/>
      <c r="D22" s="74"/>
    </row>
    <row r="23" spans="1:4" ht="12.75" customHeight="1">
      <c r="A23" s="104" t="s">
        <v>241</v>
      </c>
      <c r="B23" s="78"/>
      <c r="C23" s="78"/>
      <c r="D23" s="76"/>
    </row>
    <row r="24" spans="1:4" ht="4.5" customHeight="1">
      <c r="A24" s="104"/>
      <c r="B24" s="78"/>
      <c r="C24" s="78"/>
      <c r="D24" s="76"/>
    </row>
    <row r="25" spans="1:4" ht="12.75" customHeight="1">
      <c r="A25" s="120" t="s">
        <v>252</v>
      </c>
      <c r="B25" s="117"/>
      <c r="C25" s="117"/>
      <c r="D25" s="76"/>
    </row>
    <row r="26" spans="1:4" ht="12.75" customHeight="1">
      <c r="A26" s="116"/>
      <c r="B26" s="117"/>
      <c r="C26" s="117"/>
      <c r="D26" s="76"/>
    </row>
    <row r="27" spans="1:4" ht="12.75" customHeight="1">
      <c r="A27" s="116"/>
      <c r="B27" s="117"/>
      <c r="C27" s="117"/>
      <c r="D27" s="76"/>
    </row>
    <row r="28" spans="1:4" ht="12.75" customHeight="1" thickBot="1">
      <c r="A28" s="118"/>
      <c r="B28" s="119"/>
      <c r="C28" s="119"/>
      <c r="D28" s="71"/>
    </row>
    <row r="29" spans="1:2" ht="9.75" customHeight="1">
      <c r="A29" s="94"/>
      <c r="B29" s="61"/>
    </row>
    <row r="30" spans="1:2" ht="12.75" customHeight="1">
      <c r="A30" s="90"/>
      <c r="B30" s="61"/>
    </row>
    <row r="31" spans="1:2" ht="12.75" customHeight="1">
      <c r="A31" s="90"/>
      <c r="B31" s="61"/>
    </row>
    <row r="32" spans="1:2" ht="12.75" customHeight="1">
      <c r="A32" s="90"/>
      <c r="B32" s="61"/>
    </row>
    <row r="33" spans="1:2" ht="12.75" customHeight="1">
      <c r="A33" s="90"/>
      <c r="B33" s="61"/>
    </row>
    <row r="34" spans="1:2" ht="12.75" customHeight="1">
      <c r="A34" s="90"/>
      <c r="B34" s="61"/>
    </row>
    <row r="35" ht="12.75" customHeight="1"/>
  </sheetData>
  <sheetProtection password="C8B3" sheet="1"/>
  <mergeCells count="3">
    <mergeCell ref="G9:K9"/>
    <mergeCell ref="A2:C6"/>
    <mergeCell ref="A25:C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Q33"/>
  <sheetViews>
    <sheetView showGridLines="0" showRowColHeaders="0" zoomScalePageLayoutView="0" workbookViewId="0" topLeftCell="A1">
      <selection activeCell="R11" sqref="R11"/>
    </sheetView>
  </sheetViews>
  <sheetFormatPr defaultColWidth="9.140625" defaultRowHeight="12.75"/>
  <cols>
    <col min="1" max="1" width="8.7109375" style="10" customWidth="1"/>
    <col min="2" max="2" width="11.7109375" style="10" customWidth="1"/>
    <col min="3" max="3" width="6.7109375" style="10" customWidth="1"/>
    <col min="4" max="4" width="11.7109375" style="10" customWidth="1"/>
    <col min="5" max="5" width="10.7109375" style="10" customWidth="1"/>
    <col min="6" max="6" width="9.7109375" style="10" customWidth="1"/>
    <col min="7" max="7" width="7.7109375" style="10" customWidth="1"/>
    <col min="8" max="9" width="6.7109375" style="10" customWidth="1"/>
    <col min="10" max="10" width="5.7109375" style="10" customWidth="1"/>
    <col min="11" max="11" width="6.7109375" style="10" customWidth="1"/>
    <col min="12" max="13" width="9.7109375" style="10" customWidth="1"/>
    <col min="14" max="14" width="8.7109375" style="10" customWidth="1"/>
    <col min="15" max="16" width="9.7109375" style="10" customWidth="1"/>
    <col min="17" max="17" width="9.7109375" style="48" hidden="1" customWidth="1"/>
    <col min="18" max="21" width="9.7109375" style="10" customWidth="1"/>
    <col min="22" max="16384" width="9.140625" style="10" customWidth="1"/>
  </cols>
  <sheetData>
    <row r="1" spans="1:14" ht="15" customHeight="1">
      <c r="A1" s="121" t="s">
        <v>173</v>
      </c>
      <c r="B1" s="122"/>
      <c r="C1" s="122"/>
      <c r="D1" s="122"/>
      <c r="E1" s="122"/>
      <c r="F1" s="122"/>
      <c r="G1" s="122"/>
      <c r="H1" s="122"/>
      <c r="I1" s="122"/>
      <c r="J1" s="122"/>
      <c r="K1" s="122"/>
      <c r="L1" s="122"/>
      <c r="M1" s="122"/>
      <c r="N1" s="122"/>
    </row>
    <row r="2" ht="19.5" customHeight="1"/>
    <row r="3" spans="1:14" ht="15" customHeight="1">
      <c r="A3" s="11" t="s">
        <v>8</v>
      </c>
      <c r="C3" s="123"/>
      <c r="D3" s="123"/>
      <c r="E3" s="123"/>
      <c r="I3" s="12"/>
      <c r="K3" s="13" t="s">
        <v>11</v>
      </c>
      <c r="L3" s="123"/>
      <c r="M3" s="124"/>
      <c r="N3" s="124"/>
    </row>
    <row r="4" ht="12" customHeight="1">
      <c r="A4" s="11"/>
    </row>
    <row r="5" spans="1:17" ht="15" customHeight="1">
      <c r="A5" s="11" t="s">
        <v>9</v>
      </c>
      <c r="C5" s="34"/>
      <c r="D5" s="34"/>
      <c r="E5" s="34"/>
      <c r="F5" s="12"/>
      <c r="G5" s="12"/>
      <c r="H5" s="12"/>
      <c r="K5" s="13" t="s">
        <v>12</v>
      </c>
      <c r="L5" s="123"/>
      <c r="M5" s="124"/>
      <c r="N5" s="124"/>
      <c r="Q5" s="109">
        <v>1</v>
      </c>
    </row>
    <row r="6" ht="12" customHeight="1">
      <c r="A6" s="11"/>
    </row>
    <row r="7" spans="1:15" ht="15" customHeight="1">
      <c r="A7" s="11" t="s">
        <v>10</v>
      </c>
      <c r="C7" s="123"/>
      <c r="D7" s="123"/>
      <c r="E7" s="123"/>
      <c r="I7" s="12"/>
      <c r="K7" s="13" t="s">
        <v>13</v>
      </c>
      <c r="L7" s="123"/>
      <c r="M7" s="124"/>
      <c r="N7" s="124"/>
      <c r="O7" s="12"/>
    </row>
    <row r="8" ht="12" customHeight="1">
      <c r="A8" s="11"/>
    </row>
    <row r="9" spans="1:17" ht="15" customHeight="1">
      <c r="A9" s="10" t="s">
        <v>61</v>
      </c>
      <c r="B9" s="111"/>
      <c r="C9" s="14"/>
      <c r="E9" s="13" t="s">
        <v>62</v>
      </c>
      <c r="L9" s="13" t="s">
        <v>69</v>
      </c>
      <c r="M9" s="3"/>
      <c r="N9" s="12" t="s">
        <v>78</v>
      </c>
      <c r="O9" s="12"/>
      <c r="Q9" s="109">
        <v>1</v>
      </c>
    </row>
    <row r="10" spans="2:15" ht="12" customHeight="1">
      <c r="B10" s="15"/>
      <c r="C10" s="7"/>
      <c r="E10" s="13"/>
      <c r="L10" s="13"/>
      <c r="M10" s="16"/>
      <c r="N10" s="12"/>
      <c r="O10" s="12"/>
    </row>
    <row r="11" spans="1:15" ht="15" customHeight="1">
      <c r="A11" s="10" t="s">
        <v>81</v>
      </c>
      <c r="B11" s="15"/>
      <c r="C11" s="16"/>
      <c r="D11" s="3"/>
      <c r="E11" s="10" t="s">
        <v>261</v>
      </c>
      <c r="K11" s="25" t="s">
        <v>241</v>
      </c>
      <c r="L11" s="3"/>
      <c r="M11" s="12" t="s">
        <v>80</v>
      </c>
      <c r="O11" s="12"/>
    </row>
    <row r="12" ht="12" customHeight="1"/>
    <row r="13" spans="1:14" ht="15" customHeight="1">
      <c r="A13" s="10" t="s">
        <v>171</v>
      </c>
      <c r="B13" s="17"/>
      <c r="C13" s="12"/>
      <c r="D13" s="125"/>
      <c r="E13" s="125"/>
      <c r="F13" s="125"/>
      <c r="G13" s="125"/>
      <c r="H13" s="125"/>
      <c r="I13" s="125"/>
      <c r="J13" s="125"/>
      <c r="K13" s="125"/>
      <c r="L13" s="125"/>
      <c r="M13" s="125"/>
      <c r="N13" s="125"/>
    </row>
    <row r="14" spans="2:14" ht="12" customHeight="1">
      <c r="B14" s="17"/>
      <c r="F14" s="12"/>
      <c r="G14" s="12"/>
      <c r="H14" s="12"/>
      <c r="I14" s="12"/>
      <c r="J14" s="12"/>
      <c r="K14" s="12"/>
      <c r="L14" s="12"/>
      <c r="M14" s="12"/>
      <c r="N14" s="12"/>
    </row>
    <row r="15" spans="1:14" ht="15" customHeight="1">
      <c r="A15" s="10" t="s">
        <v>170</v>
      </c>
      <c r="B15" s="17"/>
      <c r="C15" s="12"/>
      <c r="D15" s="125"/>
      <c r="E15" s="125"/>
      <c r="F15" s="125"/>
      <c r="G15" s="125"/>
      <c r="H15" s="125"/>
      <c r="I15" s="125"/>
      <c r="J15" s="125"/>
      <c r="K15" s="125"/>
      <c r="L15" s="125"/>
      <c r="M15" s="125"/>
      <c r="N15" s="125"/>
    </row>
    <row r="16" spans="2:14" ht="12" customHeight="1">
      <c r="B16" s="17"/>
      <c r="F16" s="12"/>
      <c r="G16" s="12"/>
      <c r="H16" s="12"/>
      <c r="I16" s="12"/>
      <c r="J16" s="12"/>
      <c r="K16" s="12"/>
      <c r="L16" s="12"/>
      <c r="M16" s="12"/>
      <c r="N16" s="12"/>
    </row>
    <row r="17" spans="1:14" ht="15" customHeight="1">
      <c r="A17" s="10" t="s">
        <v>172</v>
      </c>
      <c r="B17" s="17"/>
      <c r="C17" s="12"/>
      <c r="D17" s="128"/>
      <c r="E17" s="125"/>
      <c r="F17" s="125"/>
      <c r="G17" s="125"/>
      <c r="H17" s="125"/>
      <c r="I17" s="125"/>
      <c r="J17" s="125"/>
      <c r="K17" s="125"/>
      <c r="L17" s="125"/>
      <c r="M17" s="125"/>
      <c r="N17" s="125"/>
    </row>
    <row r="18" spans="6:14" ht="12" customHeight="1">
      <c r="F18" s="12"/>
      <c r="G18" s="12"/>
      <c r="H18" s="12"/>
      <c r="I18" s="12"/>
      <c r="J18" s="12"/>
      <c r="K18" s="12"/>
      <c r="L18" s="12"/>
      <c r="M18" s="12"/>
      <c r="N18" s="12"/>
    </row>
    <row r="19" spans="1:14" ht="15" customHeight="1">
      <c r="A19" s="10" t="s">
        <v>70</v>
      </c>
      <c r="D19" s="3"/>
      <c r="F19" s="12"/>
      <c r="G19" s="12"/>
      <c r="H19" s="12"/>
      <c r="I19" s="12"/>
      <c r="J19" s="12"/>
      <c r="K19" s="12"/>
      <c r="L19" s="12"/>
      <c r="M19" s="12"/>
      <c r="N19" s="12"/>
    </row>
    <row r="20" ht="12" customHeight="1"/>
    <row r="21" spans="1:14" ht="15" customHeight="1">
      <c r="A21" s="10" t="s">
        <v>71</v>
      </c>
      <c r="C21" s="12"/>
      <c r="D21" s="125"/>
      <c r="E21" s="125"/>
      <c r="F21" s="125"/>
      <c r="G21" s="125"/>
      <c r="H21" s="125"/>
      <c r="I21" s="125"/>
      <c r="J21" s="125"/>
      <c r="K21" s="125"/>
      <c r="L21" s="125"/>
      <c r="M21" s="125"/>
      <c r="N21" s="125"/>
    </row>
    <row r="22" ht="12" customHeight="1"/>
    <row r="23" spans="1:14" ht="15" customHeight="1">
      <c r="A23" s="10" t="s">
        <v>72</v>
      </c>
      <c r="D23" s="125"/>
      <c r="E23" s="125"/>
      <c r="F23" s="125"/>
      <c r="G23" s="125"/>
      <c r="H23" s="125"/>
      <c r="I23" s="125"/>
      <c r="J23" s="125"/>
      <c r="K23" s="125"/>
      <c r="L23" s="125"/>
      <c r="M23" s="125"/>
      <c r="N23" s="125"/>
    </row>
    <row r="24" ht="12" customHeight="1"/>
    <row r="25" spans="1:14" ht="15" customHeight="1">
      <c r="A25" s="10" t="s">
        <v>74</v>
      </c>
      <c r="D25" s="4"/>
      <c r="E25" s="18"/>
      <c r="H25" s="13" t="s">
        <v>73</v>
      </c>
      <c r="I25" s="123"/>
      <c r="J25" s="123"/>
      <c r="K25" s="12"/>
      <c r="L25" s="13" t="s">
        <v>255</v>
      </c>
      <c r="M25" s="110"/>
      <c r="N25" s="105" t="s">
        <v>75</v>
      </c>
    </row>
    <row r="26" spans="4:14" ht="12" customHeight="1">
      <c r="D26" s="19"/>
      <c r="E26" s="18"/>
      <c r="H26" s="13"/>
      <c r="I26" s="16"/>
      <c r="J26" s="16"/>
      <c r="K26" s="12"/>
      <c r="L26" s="13"/>
      <c r="M26" s="16"/>
      <c r="N26" s="12"/>
    </row>
    <row r="27" spans="1:14" ht="15" customHeight="1">
      <c r="A27" s="10" t="s">
        <v>164</v>
      </c>
      <c r="D27" s="19"/>
      <c r="E27" s="18"/>
      <c r="H27" s="13"/>
      <c r="I27" s="16"/>
      <c r="J27" s="16"/>
      <c r="K27" s="12"/>
      <c r="L27" s="123"/>
      <c r="M27" s="123"/>
      <c r="N27" s="12" t="s">
        <v>75</v>
      </c>
    </row>
    <row r="28" spans="12:13" ht="12" customHeight="1">
      <c r="L28" s="12"/>
      <c r="M28" s="12"/>
    </row>
    <row r="29" spans="1:14" ht="15" customHeight="1">
      <c r="A29" s="23" t="s">
        <v>256</v>
      </c>
      <c r="D29" s="19"/>
      <c r="E29" s="107">
        <f>IF(M25="","",(D25/1000*D11))</f>
      </c>
      <c r="F29" s="23" t="s">
        <v>76</v>
      </c>
      <c r="H29" s="13"/>
      <c r="I29" s="16"/>
      <c r="J29" s="16"/>
      <c r="K29" s="12"/>
      <c r="L29" s="25" t="s">
        <v>258</v>
      </c>
      <c r="M29" s="106">
        <f>IF(L27="","",ROUNDUP((L27/365*I25),0))</f>
      </c>
      <c r="N29" s="105" t="s">
        <v>257</v>
      </c>
    </row>
    <row r="30" spans="12:13" ht="12" customHeight="1">
      <c r="L30" s="12"/>
      <c r="M30" s="12"/>
    </row>
    <row r="31" spans="1:14" ht="15" customHeight="1">
      <c r="A31" s="10" t="s">
        <v>162</v>
      </c>
      <c r="H31" s="126">
        <f>IF(L27="","",L27)</f>
      </c>
      <c r="I31" s="126"/>
      <c r="J31" s="20" t="s">
        <v>75</v>
      </c>
      <c r="K31" s="20" t="s">
        <v>79</v>
      </c>
      <c r="L31" s="127">
        <f>IF(D25="","",(IF(Q9&gt;=8,(E29),(E29*M29))))</f>
      </c>
      <c r="M31" s="127"/>
      <c r="N31" s="10" t="s">
        <v>76</v>
      </c>
    </row>
    <row r="32" spans="12:13" ht="12" customHeight="1">
      <c r="L32" s="12"/>
      <c r="M32" s="12"/>
    </row>
    <row r="33" spans="1:14" ht="15" customHeight="1">
      <c r="A33" s="10" t="s">
        <v>163</v>
      </c>
      <c r="H33" s="126">
        <f>IF(L27="","",L27)</f>
      </c>
      <c r="I33" s="126"/>
      <c r="J33" s="20" t="s">
        <v>75</v>
      </c>
      <c r="K33" s="20" t="s">
        <v>79</v>
      </c>
      <c r="L33" s="127">
        <f>IF(L11="","",L31*2000/L11)</f>
      </c>
      <c r="M33" s="126"/>
      <c r="N33" s="10" t="s">
        <v>77</v>
      </c>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sheetProtection password="C8B3" sheet="1"/>
  <mergeCells count="17">
    <mergeCell ref="H31:I31"/>
    <mergeCell ref="H33:I33"/>
    <mergeCell ref="D23:N23"/>
    <mergeCell ref="C7:E7"/>
    <mergeCell ref="L31:M31"/>
    <mergeCell ref="L33:M33"/>
    <mergeCell ref="D13:N13"/>
    <mergeCell ref="D15:N15"/>
    <mergeCell ref="D17:N17"/>
    <mergeCell ref="L27:M27"/>
    <mergeCell ref="A1:N1"/>
    <mergeCell ref="I25:J25"/>
    <mergeCell ref="L7:N7"/>
    <mergeCell ref="D21:N21"/>
    <mergeCell ref="C3:E3"/>
    <mergeCell ref="L3:N3"/>
    <mergeCell ref="L5:N5"/>
  </mergeCells>
  <printOptions horizontalCentered="1"/>
  <pageMargins left="0" right="0" top="1" bottom="0" header="0.5" footer="0.5"/>
  <pageSetup fitToHeight="1" fitToWidth="1" horizontalDpi="600" verticalDpi="600" orientation="landscape" r:id="rId2"/>
  <headerFooter alignWithMargins="0">
    <oddFooter>&amp;R&amp;8&amp;F</oddFooter>
  </headerFooter>
  <colBreaks count="1" manualBreakCount="1">
    <brk id="14" max="65535" man="1"/>
  </colBreaks>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Q51"/>
  <sheetViews>
    <sheetView showGridLines="0" showRowColHeaders="0" zoomScalePageLayoutView="0" workbookViewId="0" topLeftCell="A28">
      <selection activeCell="G51" sqref="G51"/>
    </sheetView>
  </sheetViews>
  <sheetFormatPr defaultColWidth="9.140625" defaultRowHeight="12.75"/>
  <cols>
    <col min="1" max="1" width="8.7109375" style="10" customWidth="1"/>
    <col min="2" max="2" width="11.7109375" style="10" customWidth="1"/>
    <col min="3" max="3" width="6.7109375" style="10" customWidth="1"/>
    <col min="4" max="4" width="11.7109375" style="10" customWidth="1"/>
    <col min="5" max="5" width="10.7109375" style="10" customWidth="1"/>
    <col min="6" max="6" width="9.7109375" style="10" customWidth="1"/>
    <col min="7" max="7" width="7.7109375" style="10" customWidth="1"/>
    <col min="8" max="9" width="6.7109375" style="10" customWidth="1"/>
    <col min="10" max="10" width="5.7109375" style="10" customWidth="1"/>
    <col min="11" max="11" width="6.7109375" style="10" customWidth="1"/>
    <col min="12" max="13" width="9.7109375" style="10" customWidth="1"/>
    <col min="14" max="14" width="8.7109375" style="10" customWidth="1"/>
    <col min="15" max="15" width="9.7109375" style="10" customWidth="1"/>
    <col min="16" max="16" width="12.7109375" style="10" hidden="1" customWidth="1"/>
    <col min="17" max="17" width="9.7109375" style="10" hidden="1" customWidth="1"/>
    <col min="18" max="20" width="9.7109375" style="10" customWidth="1"/>
    <col min="21" max="16384" width="9.140625" style="10" customWidth="1"/>
  </cols>
  <sheetData>
    <row r="1" spans="1:15" ht="15" customHeight="1">
      <c r="A1" s="121" t="s">
        <v>174</v>
      </c>
      <c r="B1" s="122"/>
      <c r="C1" s="122"/>
      <c r="D1" s="122"/>
      <c r="E1" s="122"/>
      <c r="F1" s="122"/>
      <c r="G1" s="122"/>
      <c r="H1" s="122"/>
      <c r="I1" s="122"/>
      <c r="J1" s="122"/>
      <c r="K1" s="122"/>
      <c r="L1" s="122"/>
      <c r="M1" s="122"/>
      <c r="N1" s="122"/>
      <c r="O1" s="131"/>
    </row>
    <row r="2" spans="1:15" ht="15" customHeight="1">
      <c r="A2" s="40"/>
      <c r="B2" s="41"/>
      <c r="C2" s="41"/>
      <c r="D2" s="41"/>
      <c r="E2" s="41"/>
      <c r="F2" s="41"/>
      <c r="G2" s="41"/>
      <c r="H2" s="41"/>
      <c r="I2" s="41"/>
      <c r="J2" s="41"/>
      <c r="K2" s="41"/>
      <c r="L2" s="41"/>
      <c r="M2" s="41"/>
      <c r="N2" s="41"/>
      <c r="O2" s="48"/>
    </row>
    <row r="3" spans="1:15" ht="15" customHeight="1">
      <c r="A3" s="129" t="s">
        <v>210</v>
      </c>
      <c r="B3" s="130"/>
      <c r="C3" s="130"/>
      <c r="D3" s="130"/>
      <c r="E3" s="130"/>
      <c r="F3" s="130"/>
      <c r="G3" s="130"/>
      <c r="H3" s="130"/>
      <c r="I3" s="130"/>
      <c r="J3" s="130"/>
      <c r="K3" s="130"/>
      <c r="L3" s="130"/>
      <c r="M3" s="130"/>
      <c r="N3" s="130"/>
      <c r="O3" s="130"/>
    </row>
    <row r="4" ht="15" customHeight="1"/>
    <row r="5" spans="1:14" ht="15" customHeight="1">
      <c r="A5" s="11" t="s">
        <v>8</v>
      </c>
      <c r="C5" s="133">
        <f>IF('Litter Produced'!C3:E3="","",'Litter Produced'!C3:E3)</f>
      </c>
      <c r="D5" s="133"/>
      <c r="E5" s="133"/>
      <c r="I5" s="12"/>
      <c r="K5" s="13" t="s">
        <v>11</v>
      </c>
      <c r="L5" s="133">
        <f>IF('Litter Produced'!L3:N3="","",'Litter Produced'!L3:N3)</f>
      </c>
      <c r="M5" s="133"/>
      <c r="N5" s="133"/>
    </row>
    <row r="6" ht="9" customHeight="1">
      <c r="A6" s="11"/>
    </row>
    <row r="7" spans="1:14" ht="15" customHeight="1">
      <c r="A7" s="11" t="s">
        <v>9</v>
      </c>
      <c r="C7" s="133">
        <f>IF('Litter Produced'!Q5=1,"",VLOOKUP('Litter Produced'!Q5,Tables!A3:Tables!B48,2,TRUE))</f>
      </c>
      <c r="D7" s="133"/>
      <c r="E7" s="133"/>
      <c r="F7" s="12"/>
      <c r="G7" s="12"/>
      <c r="H7" s="12"/>
      <c r="K7" s="13" t="s">
        <v>12</v>
      </c>
      <c r="L7" s="133">
        <f>IF('Litter Produced'!L5:N5="","",'Litter Produced'!L5:N5)</f>
      </c>
      <c r="M7" s="133"/>
      <c r="N7" s="133"/>
    </row>
    <row r="8" ht="9" customHeight="1">
      <c r="A8" s="11"/>
    </row>
    <row r="9" spans="1:14" ht="15" customHeight="1">
      <c r="A9" s="11" t="s">
        <v>10</v>
      </c>
      <c r="C9" s="133">
        <f>IF('Litter Produced'!C7:E7="","",'Litter Produced'!C7:E7)</f>
      </c>
      <c r="D9" s="133"/>
      <c r="E9" s="133"/>
      <c r="I9" s="12"/>
      <c r="K9" s="13" t="s">
        <v>13</v>
      </c>
      <c r="L9" s="133">
        <f>IF('Litter Produced'!L7:N7="","",'Litter Produced'!L7:N7)</f>
      </c>
      <c r="M9" s="133"/>
      <c r="N9" s="133"/>
    </row>
    <row r="10" ht="9" customHeight="1"/>
    <row r="11" spans="1:14" ht="15" customHeight="1">
      <c r="A11" s="10" t="s">
        <v>61</v>
      </c>
      <c r="B11" s="58"/>
      <c r="E11" s="13" t="s">
        <v>62</v>
      </c>
      <c r="F11" s="133">
        <f>IF('Litter Produced'!Q9=1,"",VLOOKUP('Litter Produced'!Q9,Tables!D2:E9,2,TRUE))</f>
      </c>
      <c r="G11" s="133"/>
      <c r="L11" s="13" t="s">
        <v>69</v>
      </c>
      <c r="M11" s="46">
        <f>IF('Litter Produced'!M9="","",'Litter Produced'!M9)</f>
      </c>
      <c r="N11" s="12" t="s">
        <v>78</v>
      </c>
    </row>
    <row r="12" ht="9" customHeight="1"/>
    <row r="13" spans="1:14" ht="15" customHeight="1">
      <c r="A13" s="10" t="s">
        <v>162</v>
      </c>
      <c r="H13" s="126">
        <f>'Litter Produced'!H31:I31</f>
      </c>
      <c r="I13" s="126"/>
      <c r="J13" s="20" t="s">
        <v>75</v>
      </c>
      <c r="K13" s="20" t="s">
        <v>79</v>
      </c>
      <c r="L13" s="127">
        <f>'Litter Produced'!L31:M31</f>
      </c>
      <c r="M13" s="127"/>
      <c r="N13" s="10" t="s">
        <v>76</v>
      </c>
    </row>
    <row r="14" spans="12:13" ht="9" customHeight="1">
      <c r="L14" s="12"/>
      <c r="M14" s="12"/>
    </row>
    <row r="15" spans="1:14" ht="15" customHeight="1">
      <c r="A15" s="10" t="s">
        <v>163</v>
      </c>
      <c r="H15" s="126">
        <f>'Litter Produced'!H33:I33</f>
      </c>
      <c r="I15" s="126"/>
      <c r="J15" s="20" t="s">
        <v>75</v>
      </c>
      <c r="K15" s="20" t="s">
        <v>79</v>
      </c>
      <c r="L15" s="127">
        <f>'Litter Produced'!L33:M33</f>
      </c>
      <c r="M15" s="126"/>
      <c r="N15" s="10" t="s">
        <v>77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spans="2:15" ht="15" customHeight="1">
      <c r="B31" s="134" t="s">
        <v>175</v>
      </c>
      <c r="C31" s="134"/>
      <c r="D31" s="134"/>
      <c r="E31" s="134"/>
      <c r="F31" s="134"/>
      <c r="I31" s="134" t="s">
        <v>176</v>
      </c>
      <c r="J31" s="134"/>
      <c r="K31" s="134"/>
      <c r="L31" s="134"/>
      <c r="M31" s="134"/>
      <c r="N31" s="134"/>
      <c r="O31" s="134"/>
    </row>
    <row r="32" ht="15" customHeight="1"/>
    <row r="33" spans="1:17" ht="15" customHeight="1">
      <c r="A33" s="10" t="s">
        <v>178</v>
      </c>
      <c r="B33" s="3"/>
      <c r="C33" s="12" t="s">
        <v>177</v>
      </c>
      <c r="E33" s="12" t="s">
        <v>188</v>
      </c>
      <c r="F33" s="16"/>
      <c r="K33" s="13"/>
      <c r="L33" s="16"/>
      <c r="M33" s="16"/>
      <c r="P33" s="35">
        <f>B39*1.5</f>
        <v>0</v>
      </c>
      <c r="Q33" s="10" t="s">
        <v>211</v>
      </c>
    </row>
    <row r="34" ht="9" customHeight="1"/>
    <row r="35" spans="1:17" ht="15" customHeight="1">
      <c r="A35" s="10" t="s">
        <v>179</v>
      </c>
      <c r="B35" s="3"/>
      <c r="C35" s="10" t="s">
        <v>177</v>
      </c>
      <c r="E35" s="10" t="s">
        <v>182</v>
      </c>
      <c r="P35" s="35">
        <f>0.5*P33*B39</f>
        <v>0</v>
      </c>
      <c r="Q35" s="10" t="s">
        <v>193</v>
      </c>
    </row>
    <row r="36" ht="9" customHeight="1"/>
    <row r="37" spans="1:17" ht="15" customHeight="1">
      <c r="A37" s="10" t="s">
        <v>180</v>
      </c>
      <c r="B37" s="3"/>
      <c r="C37" s="10" t="s">
        <v>177</v>
      </c>
      <c r="E37" s="10" t="s">
        <v>187</v>
      </c>
      <c r="P37" s="36">
        <f>P35*B33</f>
        <v>0</v>
      </c>
      <c r="Q37" s="10" t="s">
        <v>212</v>
      </c>
    </row>
    <row r="38" ht="9" customHeight="1"/>
    <row r="39" spans="1:17" ht="15" customHeight="1">
      <c r="A39" s="10" t="s">
        <v>181</v>
      </c>
      <c r="B39" s="3"/>
      <c r="C39" s="10" t="s">
        <v>177</v>
      </c>
      <c r="E39" s="10" t="s">
        <v>186</v>
      </c>
      <c r="P39" s="37">
        <f>(B39-B37)*1.5</f>
        <v>0</v>
      </c>
      <c r="Q39" s="10" t="s">
        <v>196</v>
      </c>
    </row>
    <row r="40" ht="9" customHeight="1"/>
    <row r="41" spans="1:17" ht="15" customHeight="1">
      <c r="A41" s="10" t="s">
        <v>201</v>
      </c>
      <c r="B41" s="3"/>
      <c r="C41" s="10" t="s">
        <v>177</v>
      </c>
      <c r="E41" s="10" t="s">
        <v>184</v>
      </c>
      <c r="P41" s="38">
        <f>(P39*B39)-(P39*(B39-B37)*0.5)</f>
        <v>0</v>
      </c>
      <c r="Q41" s="10" t="s">
        <v>194</v>
      </c>
    </row>
    <row r="42" ht="9" customHeight="1"/>
    <row r="43" spans="1:17" ht="15" customHeight="1">
      <c r="A43" s="10" t="s">
        <v>200</v>
      </c>
      <c r="B43" s="42">
        <f>IF(B33="","",IF(B39="","",((B33*B39)-((B39-B37)*(1.5*(B39-B37))))))</f>
      </c>
      <c r="C43" s="10" t="s">
        <v>189</v>
      </c>
      <c r="E43" s="10" t="s">
        <v>202</v>
      </c>
      <c r="P43" s="38">
        <f>P41*B33</f>
        <v>0</v>
      </c>
      <c r="Q43" s="10" t="s">
        <v>195</v>
      </c>
    </row>
    <row r="44" ht="9" customHeight="1"/>
    <row r="45" spans="1:17" ht="15" customHeight="1">
      <c r="A45" s="10" t="s">
        <v>183</v>
      </c>
      <c r="B45" s="45">
        <f>IF(B43="","",P47+P39+P33)</f>
      </c>
      <c r="C45" s="10" t="s">
        <v>177</v>
      </c>
      <c r="E45" s="10" t="s">
        <v>203</v>
      </c>
      <c r="P45" s="43" t="e">
        <f>L15-P37-P43</f>
        <v>#VALUE!</v>
      </c>
      <c r="Q45" s="10" t="s">
        <v>197</v>
      </c>
    </row>
    <row r="46" ht="9" customHeight="1"/>
    <row r="47" spans="1:17" ht="15" customHeight="1">
      <c r="A47" s="10" t="s">
        <v>185</v>
      </c>
      <c r="B47" s="45">
        <f>IF(B33="","",IF(B35="","",IF(B37="","",IF(B39="","",IF(B41="","",(B41+B45))))))</f>
      </c>
      <c r="C47" s="10" t="s">
        <v>177</v>
      </c>
      <c r="E47" s="10" t="s">
        <v>204</v>
      </c>
      <c r="P47" s="43" t="e">
        <f>P45/B43</f>
        <v>#VALUE!</v>
      </c>
      <c r="Q47" s="10" t="s">
        <v>208</v>
      </c>
    </row>
    <row r="48" ht="9" customHeight="1"/>
    <row r="49" spans="1:5" ht="15" customHeight="1">
      <c r="A49" s="10" t="s">
        <v>199</v>
      </c>
      <c r="B49" s="3"/>
      <c r="C49" s="10" t="s">
        <v>177</v>
      </c>
      <c r="E49" s="10" t="s">
        <v>198</v>
      </c>
    </row>
    <row r="50" ht="9" customHeight="1"/>
    <row r="51" spans="1:16" ht="15" customHeight="1">
      <c r="A51" s="10" t="s">
        <v>190</v>
      </c>
      <c r="G51" s="39">
        <f>H13</f>
      </c>
      <c r="H51" s="10" t="s">
        <v>75</v>
      </c>
      <c r="I51" s="14" t="s">
        <v>79</v>
      </c>
      <c r="J51" s="132">
        <f>IF(B33="","",B33)</f>
      </c>
      <c r="K51" s="132"/>
      <c r="L51" s="10" t="s">
        <v>191</v>
      </c>
      <c r="M51" s="39">
        <f>IF(B49="","",CEILING(B47,B49))</f>
      </c>
      <c r="N51" s="10" t="s">
        <v>192</v>
      </c>
      <c r="P51" s="44"/>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sheetData>
  <sheetProtection password="C8B3" sheet="1"/>
  <mergeCells count="16">
    <mergeCell ref="C7:E7"/>
    <mergeCell ref="H13:I13"/>
    <mergeCell ref="L13:M13"/>
    <mergeCell ref="C5:E5"/>
    <mergeCell ref="L5:N5"/>
    <mergeCell ref="L7:N7"/>
    <mergeCell ref="A3:O3"/>
    <mergeCell ref="A1:O1"/>
    <mergeCell ref="J51:K51"/>
    <mergeCell ref="H15:I15"/>
    <mergeCell ref="L15:M15"/>
    <mergeCell ref="F11:G11"/>
    <mergeCell ref="B31:F31"/>
    <mergeCell ref="I31:O31"/>
    <mergeCell ref="C9:E9"/>
    <mergeCell ref="L9:N9"/>
  </mergeCells>
  <printOptions horizontalCentered="1" verticalCentered="1"/>
  <pageMargins left="0" right="0" top="0.5" bottom="0.5" header="0.5" footer="0.25"/>
  <pageSetup fitToHeight="1" fitToWidth="1" horizontalDpi="600" verticalDpi="600" orientation="landscape" scale="83" r:id="rId2"/>
  <headerFooter alignWithMargins="0">
    <oddFooter>&amp;R&amp;8&amp;F</oddFooter>
  </headerFooter>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Q53"/>
  <sheetViews>
    <sheetView showGridLines="0" showRowColHeaders="0" zoomScalePageLayoutView="0" workbookViewId="0" topLeftCell="A1">
      <selection activeCell="A1" sqref="A1:O1"/>
    </sheetView>
  </sheetViews>
  <sheetFormatPr defaultColWidth="9.140625" defaultRowHeight="12.75"/>
  <cols>
    <col min="1" max="1" width="8.7109375" style="10" customWidth="1"/>
    <col min="2" max="2" width="11.7109375" style="10" customWidth="1"/>
    <col min="3" max="3" width="6.7109375" style="10" customWidth="1"/>
    <col min="4" max="4" width="11.7109375" style="10" customWidth="1"/>
    <col min="5" max="5" width="10.7109375" style="10" customWidth="1"/>
    <col min="6" max="6" width="9.7109375" style="10" customWidth="1"/>
    <col min="7" max="7" width="7.7109375" style="10" customWidth="1"/>
    <col min="8" max="9" width="6.7109375" style="10" customWidth="1"/>
    <col min="10" max="10" width="5.7109375" style="10" customWidth="1"/>
    <col min="11" max="11" width="6.7109375" style="10" customWidth="1"/>
    <col min="12" max="13" width="9.7109375" style="10" customWidth="1"/>
    <col min="14" max="14" width="8.7109375" style="10" customWidth="1"/>
    <col min="15" max="15" width="9.7109375" style="10" customWidth="1"/>
    <col min="16" max="16" width="12.7109375" style="10" hidden="1" customWidth="1"/>
    <col min="17" max="17" width="9.7109375" style="10" hidden="1" customWidth="1"/>
    <col min="18" max="20" width="9.7109375" style="10" customWidth="1"/>
    <col min="21" max="16384" width="9.140625" style="10" customWidth="1"/>
  </cols>
  <sheetData>
    <row r="1" spans="1:15" ht="15" customHeight="1">
      <c r="A1" s="121" t="s">
        <v>205</v>
      </c>
      <c r="B1" s="122"/>
      <c r="C1" s="122"/>
      <c r="D1" s="122"/>
      <c r="E1" s="122"/>
      <c r="F1" s="122"/>
      <c r="G1" s="122"/>
      <c r="H1" s="122"/>
      <c r="I1" s="122"/>
      <c r="J1" s="122"/>
      <c r="K1" s="122"/>
      <c r="L1" s="122"/>
      <c r="M1" s="122"/>
      <c r="N1" s="122"/>
      <c r="O1" s="131"/>
    </row>
    <row r="2" spans="1:15" ht="15" customHeight="1">
      <c r="A2" s="40"/>
      <c r="B2" s="41"/>
      <c r="C2" s="41"/>
      <c r="D2" s="41"/>
      <c r="E2" s="41"/>
      <c r="F2" s="41"/>
      <c r="G2" s="41"/>
      <c r="H2" s="41"/>
      <c r="I2" s="41"/>
      <c r="J2" s="41"/>
      <c r="K2" s="41"/>
      <c r="L2" s="41"/>
      <c r="M2" s="41"/>
      <c r="N2" s="41"/>
      <c r="O2" s="48"/>
    </row>
    <row r="3" spans="1:15" ht="15" customHeight="1">
      <c r="A3" s="129" t="s">
        <v>209</v>
      </c>
      <c r="B3" s="130"/>
      <c r="C3" s="130"/>
      <c r="D3" s="130"/>
      <c r="E3" s="130"/>
      <c r="F3" s="130"/>
      <c r="G3" s="130"/>
      <c r="H3" s="130"/>
      <c r="I3" s="130"/>
      <c r="J3" s="130"/>
      <c r="K3" s="130"/>
      <c r="L3" s="130"/>
      <c r="M3" s="130"/>
      <c r="N3" s="130"/>
      <c r="O3" s="130"/>
    </row>
    <row r="4" ht="15" customHeight="1"/>
    <row r="5" spans="1:14" ht="15" customHeight="1">
      <c r="A5" s="11" t="s">
        <v>8</v>
      </c>
      <c r="C5" s="133">
        <f>IF('Litter Produced'!C3:E3="","",'Litter Produced'!C3:E3)</f>
      </c>
      <c r="D5" s="133"/>
      <c r="E5" s="133"/>
      <c r="I5" s="12"/>
      <c r="K5" s="13" t="s">
        <v>11</v>
      </c>
      <c r="L5" s="133">
        <f>IF('Litter Produced'!L3:N3="","",'Litter Produced'!L3:N3)</f>
      </c>
      <c r="M5" s="133"/>
      <c r="N5" s="133"/>
    </row>
    <row r="6" ht="9" customHeight="1">
      <c r="A6" s="11"/>
    </row>
    <row r="7" spans="1:14" ht="15" customHeight="1">
      <c r="A7" s="11" t="s">
        <v>9</v>
      </c>
      <c r="C7" s="133">
        <f>IF('Litter Produced'!Q5=1,"",VLOOKUP('Litter Produced'!Q5,Tables!A3:Tables!B48,2,TRUE))</f>
      </c>
      <c r="D7" s="133"/>
      <c r="E7" s="133"/>
      <c r="F7" s="12"/>
      <c r="G7" s="12"/>
      <c r="H7" s="12"/>
      <c r="K7" s="13" t="s">
        <v>12</v>
      </c>
      <c r="L7" s="133">
        <f>IF('Litter Produced'!L5:N5="","",'Litter Produced'!L5:N5)</f>
      </c>
      <c r="M7" s="133"/>
      <c r="N7" s="133"/>
    </row>
    <row r="8" ht="9" customHeight="1">
      <c r="A8" s="11"/>
    </row>
    <row r="9" spans="1:14" ht="15" customHeight="1">
      <c r="A9" s="11" t="s">
        <v>10</v>
      </c>
      <c r="C9" s="133">
        <f>IF('Litter Produced'!C7:E7="","",'Litter Produced'!C7:E7)</f>
      </c>
      <c r="D9" s="133"/>
      <c r="E9" s="133"/>
      <c r="I9" s="12"/>
      <c r="K9" s="13" t="s">
        <v>13</v>
      </c>
      <c r="L9" s="133">
        <f>IF('Litter Produced'!L7:N7="","",'Litter Produced'!L7:N7)</f>
      </c>
      <c r="M9" s="133"/>
      <c r="N9" s="133"/>
    </row>
    <row r="10" ht="9" customHeight="1"/>
    <row r="11" spans="1:14" ht="15" customHeight="1">
      <c r="A11" s="10" t="s">
        <v>61</v>
      </c>
      <c r="B11" s="58"/>
      <c r="E11" s="13" t="s">
        <v>62</v>
      </c>
      <c r="F11" s="133">
        <f>IF('Litter Produced'!Q9=1,"",VLOOKUP('Litter Produced'!Q9,Tables!D2:E9,2,TRUE))</f>
      </c>
      <c r="G11" s="133"/>
      <c r="L11" s="13" t="s">
        <v>69</v>
      </c>
      <c r="M11" s="46">
        <f>IF('Litter Produced'!M9="","",'Litter Produced'!M9)</f>
      </c>
      <c r="N11" s="12" t="s">
        <v>78</v>
      </c>
    </row>
    <row r="12" ht="9" customHeight="1"/>
    <row r="13" spans="1:14" ht="15" customHeight="1">
      <c r="A13" s="10" t="s">
        <v>162</v>
      </c>
      <c r="H13" s="126">
        <f>'Litter Produced'!H31:I31</f>
      </c>
      <c r="I13" s="126"/>
      <c r="J13" s="20" t="s">
        <v>75</v>
      </c>
      <c r="K13" s="20" t="s">
        <v>79</v>
      </c>
      <c r="L13" s="127">
        <f>'Litter Produced'!L31:M31</f>
      </c>
      <c r="M13" s="127"/>
      <c r="N13" s="10" t="s">
        <v>76</v>
      </c>
    </row>
    <row r="14" spans="12:13" ht="9" customHeight="1">
      <c r="L14" s="12"/>
      <c r="M14" s="12"/>
    </row>
    <row r="15" spans="1:14" ht="15" customHeight="1">
      <c r="A15" s="10" t="s">
        <v>163</v>
      </c>
      <c r="H15" s="126">
        <f>'Litter Produced'!H33:I33</f>
      </c>
      <c r="I15" s="126"/>
      <c r="J15" s="20" t="s">
        <v>75</v>
      </c>
      <c r="K15" s="20" t="s">
        <v>79</v>
      </c>
      <c r="L15" s="127">
        <f>'Litter Produced'!L33:M33</f>
      </c>
      <c r="M15" s="126"/>
      <c r="N15" s="10" t="s">
        <v>77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spans="2:15" ht="15" customHeight="1">
      <c r="B31" s="134" t="s">
        <v>175</v>
      </c>
      <c r="C31" s="134"/>
      <c r="D31" s="134"/>
      <c r="E31" s="134"/>
      <c r="F31" s="134"/>
      <c r="I31" s="134" t="s">
        <v>176</v>
      </c>
      <c r="J31" s="134"/>
      <c r="K31" s="134"/>
      <c r="L31" s="134"/>
      <c r="M31" s="134"/>
      <c r="N31" s="134"/>
      <c r="O31" s="134"/>
    </row>
    <row r="32" ht="15" customHeight="1"/>
    <row r="33" spans="1:17" ht="15" customHeight="1">
      <c r="A33" s="10" t="s">
        <v>178</v>
      </c>
      <c r="B33" s="3"/>
      <c r="C33" s="12" t="s">
        <v>177</v>
      </c>
      <c r="E33" s="12" t="s">
        <v>188</v>
      </c>
      <c r="F33" s="16"/>
      <c r="K33" s="13"/>
      <c r="L33" s="16"/>
      <c r="M33" s="16"/>
      <c r="P33" s="35">
        <f>B39*1.5</f>
        <v>0</v>
      </c>
      <c r="Q33" s="10" t="s">
        <v>213</v>
      </c>
    </row>
    <row r="34" ht="9" customHeight="1"/>
    <row r="35" spans="1:17" ht="15" customHeight="1">
      <c r="A35" s="10" t="s">
        <v>179</v>
      </c>
      <c r="B35" s="3"/>
      <c r="C35" s="10" t="s">
        <v>177</v>
      </c>
      <c r="E35" s="10" t="s">
        <v>182</v>
      </c>
      <c r="P35" s="35">
        <f>0.5*P33*B39</f>
        <v>0</v>
      </c>
      <c r="Q35" s="10" t="s">
        <v>214</v>
      </c>
    </row>
    <row r="36" ht="9" customHeight="1"/>
    <row r="37" spans="1:17" ht="15" customHeight="1">
      <c r="A37" s="10" t="s">
        <v>180</v>
      </c>
      <c r="B37" s="3"/>
      <c r="C37" s="10" t="s">
        <v>177</v>
      </c>
      <c r="E37" s="10" t="s">
        <v>187</v>
      </c>
      <c r="P37" s="36">
        <f>2*P35*B33</f>
        <v>0</v>
      </c>
      <c r="Q37" s="10" t="s">
        <v>215</v>
      </c>
    </row>
    <row r="38" ht="9" customHeight="1"/>
    <row r="39" spans="1:17" ht="15" customHeight="1">
      <c r="A39" s="10" t="s">
        <v>181</v>
      </c>
      <c r="B39" s="3"/>
      <c r="C39" s="10" t="s">
        <v>177</v>
      </c>
      <c r="E39" s="10" t="s">
        <v>186</v>
      </c>
      <c r="P39" s="43" t="e">
        <f>L15-P37</f>
        <v>#VALUE!</v>
      </c>
      <c r="Q39" s="10" t="s">
        <v>197</v>
      </c>
    </row>
    <row r="40" ht="9" customHeight="1"/>
    <row r="41" spans="1:17" ht="15" customHeight="1">
      <c r="A41" s="10" t="s">
        <v>206</v>
      </c>
      <c r="B41" s="3"/>
      <c r="C41" s="10" t="s">
        <v>177</v>
      </c>
      <c r="E41" s="10" t="s">
        <v>184</v>
      </c>
      <c r="P41" s="43" t="e">
        <f>P39/B45</f>
        <v>#VALUE!</v>
      </c>
      <c r="Q41" s="10" t="s">
        <v>208</v>
      </c>
    </row>
    <row r="42" ht="9" customHeight="1"/>
    <row r="43" spans="1:16" ht="15" customHeight="1">
      <c r="A43" s="10" t="s">
        <v>207</v>
      </c>
      <c r="B43" s="3"/>
      <c r="C43" s="10" t="s">
        <v>177</v>
      </c>
      <c r="E43" s="10" t="s">
        <v>184</v>
      </c>
      <c r="P43" s="44"/>
    </row>
    <row r="44" ht="9" customHeight="1"/>
    <row r="45" spans="1:5" ht="15" customHeight="1">
      <c r="A45" s="10" t="s">
        <v>200</v>
      </c>
      <c r="B45" s="42">
        <f>IF(B33="","",IF(B39="","",((B33*B39)-((B39-B37)*(1.5*(B39-B37))))))</f>
      </c>
      <c r="C45" s="10" t="s">
        <v>189</v>
      </c>
      <c r="E45" s="10" t="s">
        <v>202</v>
      </c>
    </row>
    <row r="46" ht="9" customHeight="1"/>
    <row r="47" spans="1:5" ht="15" customHeight="1">
      <c r="A47" s="10" t="s">
        <v>183</v>
      </c>
      <c r="B47" s="45">
        <f>IF(B45="","",P41+(2*P33))</f>
      </c>
      <c r="C47" s="10" t="s">
        <v>177</v>
      </c>
      <c r="E47" s="10" t="s">
        <v>203</v>
      </c>
    </row>
    <row r="48" ht="9" customHeight="1"/>
    <row r="49" spans="1:5" ht="15" customHeight="1">
      <c r="A49" s="10" t="s">
        <v>185</v>
      </c>
      <c r="B49" s="45">
        <f>IF(B33="","",IF(B35="","",IF(B37="","",IF(B39="","",IF(B41="","",(B41+B43+B47))))))</f>
      </c>
      <c r="C49" s="10" t="s">
        <v>177</v>
      </c>
      <c r="E49" s="10" t="s">
        <v>204</v>
      </c>
    </row>
    <row r="50" ht="9" customHeight="1"/>
    <row r="51" spans="1:5" ht="15" customHeight="1">
      <c r="A51" s="10" t="s">
        <v>199</v>
      </c>
      <c r="B51" s="3"/>
      <c r="C51" s="10" t="s">
        <v>177</v>
      </c>
      <c r="E51" s="10" t="s">
        <v>198</v>
      </c>
    </row>
    <row r="52" ht="9" customHeight="1"/>
    <row r="53" spans="1:16" ht="15" customHeight="1">
      <c r="A53" s="10" t="s">
        <v>190</v>
      </c>
      <c r="G53" s="39">
        <f>H13</f>
      </c>
      <c r="H53" s="10" t="s">
        <v>75</v>
      </c>
      <c r="I53" s="14" t="s">
        <v>79</v>
      </c>
      <c r="J53" s="132">
        <f>IF(B33="","",B33)</f>
      </c>
      <c r="K53" s="132"/>
      <c r="L53" s="10" t="s">
        <v>191</v>
      </c>
      <c r="M53" s="39">
        <f>IF(B51="","",CEILING(B49,B51))</f>
      </c>
      <c r="N53" s="10" t="s">
        <v>192</v>
      </c>
      <c r="P53" s="44"/>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sheetData>
  <sheetProtection password="C8B3" sheet="1"/>
  <mergeCells count="16">
    <mergeCell ref="A1:O1"/>
    <mergeCell ref="J53:K53"/>
    <mergeCell ref="H15:I15"/>
    <mergeCell ref="L15:M15"/>
    <mergeCell ref="F11:G11"/>
    <mergeCell ref="B31:F31"/>
    <mergeCell ref="I31:O31"/>
    <mergeCell ref="C9:E9"/>
    <mergeCell ref="L9:N9"/>
    <mergeCell ref="C7:E7"/>
    <mergeCell ref="A3:O3"/>
    <mergeCell ref="H13:I13"/>
    <mergeCell ref="L13:M13"/>
    <mergeCell ref="C5:E5"/>
    <mergeCell ref="L5:N5"/>
    <mergeCell ref="L7:N7"/>
  </mergeCells>
  <printOptions horizontalCentered="1" verticalCentered="1"/>
  <pageMargins left="0" right="0" top="0.5" bottom="0.5" header="0.5" footer="0.25"/>
  <pageSetup fitToHeight="1" fitToWidth="1" horizontalDpi="600" verticalDpi="600" orientation="landscape" scale="79" r:id="rId2"/>
  <headerFooter alignWithMargins="0">
    <oddFooter>&amp;R&amp;8&amp;F</oddFooter>
  </headerFooter>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S66"/>
  <sheetViews>
    <sheetView showGridLines="0" showRowColHeaders="0" zoomScale="115" zoomScaleNormal="115" zoomScalePageLayoutView="0" workbookViewId="0" topLeftCell="A1">
      <selection activeCell="O9" sqref="O9:P9"/>
    </sheetView>
  </sheetViews>
  <sheetFormatPr defaultColWidth="9.140625" defaultRowHeight="12.75"/>
  <cols>
    <col min="1" max="1" width="8.7109375" style="23" customWidth="1"/>
    <col min="2" max="2" width="9.28125" style="23" customWidth="1"/>
    <col min="3" max="4" width="3.7109375" style="22" customWidth="1"/>
    <col min="5" max="5" width="7.7109375" style="22" customWidth="1"/>
    <col min="6" max="7" width="3.7109375" style="22" customWidth="1"/>
    <col min="8" max="8" width="6.7109375" style="22" customWidth="1"/>
    <col min="9" max="9" width="5.7109375" style="22" customWidth="1"/>
    <col min="10" max="11" width="3.7109375" style="22" customWidth="1"/>
    <col min="12" max="12" width="5.7109375" style="22" customWidth="1"/>
    <col min="13" max="13" width="7.7109375" style="22" customWidth="1"/>
    <col min="14" max="14" width="6.7109375" style="22" customWidth="1"/>
    <col min="15" max="15" width="10.7109375" style="22" customWidth="1"/>
    <col min="16" max="16" width="9.7109375" style="22" customWidth="1"/>
    <col min="17" max="18" width="9.140625" style="22" customWidth="1"/>
    <col min="19" max="19" width="9.140625" style="5" hidden="1" customWidth="1"/>
    <col min="20" max="16384" width="9.140625" style="22" customWidth="1"/>
  </cols>
  <sheetData>
    <row r="1" spans="1:16" ht="15" customHeight="1">
      <c r="A1" s="121" t="s">
        <v>169</v>
      </c>
      <c r="B1" s="122"/>
      <c r="C1" s="122"/>
      <c r="D1" s="122"/>
      <c r="E1" s="122"/>
      <c r="F1" s="122"/>
      <c r="G1" s="122"/>
      <c r="H1" s="122"/>
      <c r="I1" s="122"/>
      <c r="J1" s="122"/>
      <c r="K1" s="122"/>
      <c r="L1" s="122"/>
      <c r="M1" s="122"/>
      <c r="N1" s="122"/>
      <c r="O1" s="122"/>
      <c r="P1" s="122"/>
    </row>
    <row r="2" ht="15" customHeight="1"/>
    <row r="3" spans="1:16" ht="15" customHeight="1">
      <c r="A3" s="23" t="s">
        <v>8</v>
      </c>
      <c r="D3" s="126">
        <f>IF('Litter Produced'!C3="","",'Litter Produced'!C3)</f>
      </c>
      <c r="E3" s="126"/>
      <c r="F3" s="126"/>
      <c r="G3" s="126"/>
      <c r="H3" s="24"/>
      <c r="I3" s="24"/>
      <c r="N3" s="25" t="s">
        <v>11</v>
      </c>
      <c r="O3" s="126">
        <f>IF('Litter Produced'!L3="","",'Litter Produced'!L3)</f>
      </c>
      <c r="P3" s="126"/>
    </row>
    <row r="4" ht="9" customHeight="1"/>
    <row r="5" spans="1:16" ht="15" customHeight="1">
      <c r="A5" s="23" t="s">
        <v>9</v>
      </c>
      <c r="D5" s="126">
        <f>IF('Litter Produced'!Q5=1,"",VLOOKUP('Litter Produced'!Q5,Tables!A3:Tables!B48,2,TRUE))</f>
      </c>
      <c r="E5" s="126"/>
      <c r="F5" s="126"/>
      <c r="G5" s="126"/>
      <c r="H5" s="24"/>
      <c r="I5" s="24"/>
      <c r="N5" s="25" t="s">
        <v>12</v>
      </c>
      <c r="O5" s="126">
        <f>IF('Litter Produced'!L5="","",'Litter Produced'!L5)</f>
      </c>
      <c r="P5" s="126"/>
    </row>
    <row r="6" ht="9" customHeight="1"/>
    <row r="7" spans="1:16" ht="15" customHeight="1">
      <c r="A7" s="23" t="s">
        <v>10</v>
      </c>
      <c r="D7" s="126">
        <f>IF('Litter Produced'!C7="","",'Litter Produced'!C7)</f>
      </c>
      <c r="E7" s="126"/>
      <c r="F7" s="126"/>
      <c r="G7" s="126"/>
      <c r="H7" s="24"/>
      <c r="I7" s="24"/>
      <c r="N7" s="25" t="s">
        <v>13</v>
      </c>
      <c r="O7" s="126">
        <f>IF('Litter Produced'!L7="","",'Litter Produced'!L7)</f>
      </c>
      <c r="P7" s="126"/>
    </row>
    <row r="8" ht="9" customHeight="1"/>
    <row r="9" spans="1:16" ht="15" customHeight="1">
      <c r="A9" s="23" t="s">
        <v>62</v>
      </c>
      <c r="D9" s="126">
        <f>IF('Litter Produced'!Q9=1,"",VLOOKUP('Litter Produced'!Q9,Tables!D2:Tables!E10,2,TRUE))</f>
      </c>
      <c r="E9" s="126"/>
      <c r="F9" s="126"/>
      <c r="G9" s="126"/>
      <c r="H9" s="24"/>
      <c r="I9" s="24"/>
      <c r="N9" s="25" t="s">
        <v>61</v>
      </c>
      <c r="O9" s="141"/>
      <c r="P9" s="141"/>
    </row>
    <row r="10" ht="9" customHeight="1"/>
    <row r="11" spans="1:16" ht="15" customHeight="1">
      <c r="A11" s="23" t="s">
        <v>82</v>
      </c>
      <c r="E11" s="142">
        <f>IF('Litter Produced'!D25="","",'Litter Produced'!D25)</f>
      </c>
      <c r="F11" s="142"/>
      <c r="G11" s="143"/>
      <c r="H11" s="7"/>
      <c r="I11" s="7"/>
      <c r="N11" s="25" t="s">
        <v>83</v>
      </c>
      <c r="O11" s="126">
        <f>IF('Litter Produced'!I25="","",'Litter Produced'!I25)</f>
      </c>
      <c r="P11" s="126"/>
    </row>
    <row r="12" ht="9" customHeight="1"/>
    <row r="13" spans="1:15" ht="15" customHeight="1">
      <c r="A13" s="23" t="s">
        <v>84</v>
      </c>
      <c r="E13" s="138"/>
      <c r="F13" s="138"/>
      <c r="G13" s="123"/>
      <c r="H13" s="22" t="s">
        <v>86</v>
      </c>
      <c r="N13" s="25"/>
      <c r="O13" s="24"/>
    </row>
    <row r="14" ht="9" customHeight="1"/>
    <row r="15" spans="1:16" ht="15" customHeight="1">
      <c r="A15" s="23" t="s">
        <v>85</v>
      </c>
      <c r="E15" s="144">
        <f>IF('Litter Produced'!M25="","",'Litter Produced'!M25)</f>
      </c>
      <c r="F15" s="144"/>
      <c r="G15" s="133"/>
      <c r="H15" s="22" t="s">
        <v>75</v>
      </c>
      <c r="N15" s="25" t="s">
        <v>154</v>
      </c>
      <c r="O15" s="2">
        <f>IF('Litter Produced'!M9="","",'Litter Produced'!M9)</f>
      </c>
      <c r="P15" s="22" t="s">
        <v>78</v>
      </c>
    </row>
    <row r="16" ht="9" customHeight="1"/>
    <row r="17" spans="14:16" ht="15" customHeight="1">
      <c r="N17" s="25" t="s">
        <v>152</v>
      </c>
      <c r="O17" s="1">
        <f>IF(O15="","",E11*((E13/100)/(E15))*O15)</f>
      </c>
      <c r="P17" s="22" t="s">
        <v>78</v>
      </c>
    </row>
    <row r="18" ht="9" customHeight="1"/>
    <row r="19" spans="1:16" ht="15" customHeight="1">
      <c r="A19" s="23" t="s">
        <v>87</v>
      </c>
      <c r="O19" s="108">
        <f>IF('Litter Produced'!Q9=7,2,1)</f>
        <v>1</v>
      </c>
      <c r="P19" s="22" t="s">
        <v>130</v>
      </c>
    </row>
    <row r="20" spans="1:14" ht="15" customHeight="1">
      <c r="A20" s="23" t="s">
        <v>262</v>
      </c>
      <c r="B20" s="26"/>
      <c r="C20" s="26"/>
      <c r="D20" s="26"/>
      <c r="E20" s="26"/>
      <c r="F20" s="26"/>
      <c r="G20" s="26"/>
      <c r="H20" s="26"/>
      <c r="I20" s="26"/>
      <c r="J20" s="26"/>
      <c r="K20" s="26"/>
      <c r="L20" s="26"/>
      <c r="M20" s="26"/>
      <c r="N20" s="26"/>
    </row>
    <row r="21" ht="9" customHeight="1"/>
    <row r="22" spans="1:16" ht="15" customHeight="1">
      <c r="A22" s="23" t="s">
        <v>88</v>
      </c>
      <c r="F22" s="126">
        <f>IF(O17="","",O17)</f>
      </c>
      <c r="G22" s="147"/>
      <c r="H22" s="22" t="s">
        <v>123</v>
      </c>
      <c r="I22" s="27"/>
      <c r="J22" s="136">
        <f>IF(O19="","",O19)</f>
        <v>1</v>
      </c>
      <c r="K22" s="137"/>
      <c r="L22" s="22" t="s">
        <v>122</v>
      </c>
      <c r="O22" s="1">
        <f>IF(F22="","",F22*J22)</f>
      </c>
      <c r="P22" s="22" t="s">
        <v>77</v>
      </c>
    </row>
    <row r="23" ht="9" customHeight="1"/>
    <row r="24" spans="1:2" ht="15" customHeight="1">
      <c r="A24" s="17" t="s">
        <v>113</v>
      </c>
      <c r="B24" s="17"/>
    </row>
    <row r="25" spans="1:10" ht="15" customHeight="1">
      <c r="A25" s="23" t="s">
        <v>89</v>
      </c>
      <c r="J25" s="22" t="s">
        <v>131</v>
      </c>
    </row>
    <row r="26" spans="1:10" ht="15" customHeight="1">
      <c r="A26" s="23" t="s">
        <v>90</v>
      </c>
      <c r="J26" s="22" t="s">
        <v>91</v>
      </c>
    </row>
    <row r="27" ht="9" customHeight="1"/>
    <row r="28" ht="15" customHeight="1">
      <c r="A28" s="28" t="s">
        <v>112</v>
      </c>
    </row>
    <row r="29" ht="9" customHeight="1"/>
    <row r="30" spans="3:15" ht="15" customHeight="1">
      <c r="C30" s="146" t="s">
        <v>96</v>
      </c>
      <c r="D30" s="130"/>
      <c r="G30" s="135" t="s">
        <v>95</v>
      </c>
      <c r="H30" s="130"/>
      <c r="I30" s="14"/>
      <c r="K30" s="135" t="s">
        <v>97</v>
      </c>
      <c r="L30" s="130"/>
      <c r="N30" s="30"/>
      <c r="O30" s="29" t="s">
        <v>98</v>
      </c>
    </row>
    <row r="31" ht="4.5" customHeight="1">
      <c r="D31" s="24"/>
    </row>
    <row r="32" spans="1:16" ht="15" customHeight="1">
      <c r="A32" s="23" t="s">
        <v>92</v>
      </c>
      <c r="C32" s="139"/>
      <c r="D32" s="145"/>
      <c r="E32" s="22" t="s">
        <v>104</v>
      </c>
      <c r="G32" s="139"/>
      <c r="H32" s="139"/>
      <c r="I32" s="31" t="s">
        <v>105</v>
      </c>
      <c r="J32" s="31"/>
      <c r="K32" s="139"/>
      <c r="L32" s="123"/>
      <c r="M32" s="22" t="s">
        <v>106</v>
      </c>
      <c r="N32" s="31"/>
      <c r="O32" s="8">
        <f>IF(C32="","",C32*G32*K32)</f>
      </c>
      <c r="P32" s="22" t="s">
        <v>77</v>
      </c>
    </row>
    <row r="33" ht="4.5" customHeight="1"/>
    <row r="34" spans="1:16" ht="15" customHeight="1">
      <c r="A34" s="23" t="s">
        <v>93</v>
      </c>
      <c r="C34" s="139"/>
      <c r="D34" s="145"/>
      <c r="E34" s="22" t="s">
        <v>104</v>
      </c>
      <c r="G34" s="139"/>
      <c r="H34" s="139"/>
      <c r="I34" s="31" t="s">
        <v>105</v>
      </c>
      <c r="J34" s="31"/>
      <c r="K34" s="139"/>
      <c r="L34" s="123"/>
      <c r="M34" s="22" t="s">
        <v>106</v>
      </c>
      <c r="N34" s="31"/>
      <c r="O34" s="8">
        <f>IF(C34="","",C34*G34*K34)</f>
      </c>
      <c r="P34" s="22" t="s">
        <v>77</v>
      </c>
    </row>
    <row r="35" ht="4.5" customHeight="1"/>
    <row r="36" spans="1:16" ht="15" customHeight="1">
      <c r="A36" s="23" t="s">
        <v>94</v>
      </c>
      <c r="C36" s="139"/>
      <c r="D36" s="145"/>
      <c r="E36" s="22" t="s">
        <v>104</v>
      </c>
      <c r="G36" s="139"/>
      <c r="H36" s="139"/>
      <c r="I36" s="31" t="s">
        <v>105</v>
      </c>
      <c r="J36" s="31"/>
      <c r="K36" s="139"/>
      <c r="L36" s="123"/>
      <c r="M36" s="22" t="s">
        <v>106</v>
      </c>
      <c r="N36" s="31"/>
      <c r="O36" s="8">
        <f>IF(C36="","",C36*G36*K36)</f>
      </c>
      <c r="P36" s="22" t="s">
        <v>77</v>
      </c>
    </row>
    <row r="37" ht="9" customHeight="1"/>
    <row r="38" ht="15" customHeight="1">
      <c r="A38" s="28" t="s">
        <v>111</v>
      </c>
    </row>
    <row r="39" ht="9" customHeight="1"/>
    <row r="40" spans="3:15" ht="15" customHeight="1">
      <c r="C40" s="28" t="s">
        <v>99</v>
      </c>
      <c r="D40" s="32"/>
      <c r="E40" s="29"/>
      <c r="H40" s="135" t="s">
        <v>98</v>
      </c>
      <c r="I40" s="130"/>
      <c r="M40" s="32" t="s">
        <v>102</v>
      </c>
      <c r="N40" s="32"/>
      <c r="O40" s="32"/>
    </row>
    <row r="41" ht="4.5" customHeight="1"/>
    <row r="42" spans="1:16" ht="15" customHeight="1">
      <c r="A42" s="23" t="s">
        <v>92</v>
      </c>
      <c r="C42" s="127">
        <f>O22</f>
      </c>
      <c r="D42" s="127"/>
      <c r="E42" s="31" t="s">
        <v>77</v>
      </c>
      <c r="G42" s="21" t="s">
        <v>100</v>
      </c>
      <c r="H42" s="148">
        <f>O32</f>
      </c>
      <c r="I42" s="148"/>
      <c r="J42" s="22" t="s">
        <v>101</v>
      </c>
      <c r="M42" s="8">
        <f>IF(C42="","",(C42/H42))</f>
      </c>
      <c r="N42" s="30" t="s">
        <v>79</v>
      </c>
      <c r="O42" s="1">
        <f>IF(M42="","",(CEILING(M42,1)))</f>
      </c>
      <c r="P42" s="22" t="s">
        <v>103</v>
      </c>
    </row>
    <row r="43" ht="4.5" customHeight="1"/>
    <row r="44" spans="1:16" ht="15" customHeight="1">
      <c r="A44" s="23" t="s">
        <v>93</v>
      </c>
      <c r="C44" s="127">
        <f>O22</f>
      </c>
      <c r="D44" s="127"/>
      <c r="E44" s="31" t="s">
        <v>77</v>
      </c>
      <c r="G44" s="21" t="s">
        <v>100</v>
      </c>
      <c r="H44" s="148">
        <f>O34</f>
      </c>
      <c r="I44" s="148"/>
      <c r="J44" s="22" t="s">
        <v>101</v>
      </c>
      <c r="M44" s="8">
        <f>IF(C44="","",(C44/H44))</f>
      </c>
      <c r="N44" s="30" t="s">
        <v>79</v>
      </c>
      <c r="O44" s="1">
        <f>IF(M44="","",(CEILING(M44,1)))</f>
      </c>
      <c r="P44" s="22" t="s">
        <v>103</v>
      </c>
    </row>
    <row r="45" ht="4.5" customHeight="1"/>
    <row r="46" spans="1:16" ht="15" customHeight="1">
      <c r="A46" s="23" t="s">
        <v>94</v>
      </c>
      <c r="C46" s="127">
        <f>O22</f>
      </c>
      <c r="D46" s="127"/>
      <c r="E46" s="31" t="s">
        <v>77</v>
      </c>
      <c r="G46" s="21" t="s">
        <v>100</v>
      </c>
      <c r="H46" s="148">
        <f>O36</f>
      </c>
      <c r="I46" s="148"/>
      <c r="J46" s="22" t="s">
        <v>101</v>
      </c>
      <c r="M46" s="8">
        <f>IF(C46="","",(C46/H46))</f>
      </c>
      <c r="N46" s="30" t="s">
        <v>79</v>
      </c>
      <c r="O46" s="1">
        <f>IF(M46="","",(CEILING(M46,1)))</f>
      </c>
      <c r="P46" s="22" t="s">
        <v>103</v>
      </c>
    </row>
    <row r="47" ht="9" customHeight="1"/>
    <row r="48" spans="1:19" ht="15" customHeight="1">
      <c r="A48" s="23" t="s">
        <v>120</v>
      </c>
      <c r="S48" s="5">
        <v>1</v>
      </c>
    </row>
    <row r="49" ht="9" customHeight="1"/>
    <row r="50" ht="15" customHeight="1">
      <c r="A50" s="28" t="s">
        <v>121</v>
      </c>
    </row>
    <row r="51" ht="9" customHeight="1"/>
    <row r="52" spans="1:19" ht="15" customHeight="1">
      <c r="A52" s="23" t="s">
        <v>124</v>
      </c>
      <c r="S52" s="5">
        <v>1</v>
      </c>
    </row>
    <row r="53" ht="9" customHeight="1"/>
    <row r="54" spans="1:15" ht="15" customHeight="1">
      <c r="A54" s="23" t="s">
        <v>128</v>
      </c>
      <c r="C54" s="138"/>
      <c r="D54" s="138"/>
      <c r="E54" s="22" t="s">
        <v>115</v>
      </c>
      <c r="F54" s="138"/>
      <c r="G54" s="138"/>
      <c r="H54" s="22" t="s">
        <v>116</v>
      </c>
      <c r="J54" s="138"/>
      <c r="K54" s="138"/>
      <c r="L54" s="22" t="s">
        <v>129</v>
      </c>
      <c r="N54" s="6"/>
      <c r="O54" s="22" t="s">
        <v>117</v>
      </c>
    </row>
    <row r="55" ht="9" customHeight="1"/>
    <row r="56" ht="15" customHeight="1">
      <c r="A56" s="28" t="s">
        <v>119</v>
      </c>
    </row>
    <row r="57" ht="9" customHeight="1"/>
    <row r="58" spans="1:15" ht="15" customHeight="1">
      <c r="A58" s="23" t="s">
        <v>114</v>
      </c>
      <c r="C58" s="140">
        <f>IF(S48=1,"",IF(S48=2,O42,IF(S48=3,O44,IF(S48=4,O46))))</f>
      </c>
      <c r="D58" s="140"/>
      <c r="E58" s="22" t="s">
        <v>115</v>
      </c>
      <c r="F58" s="140">
        <f>IF(S48=1,"",IF(S48=2,C32,IF(S48=3,C34,IF(S48=4,C36))))</f>
      </c>
      <c r="G58" s="140"/>
      <c r="H58" s="22" t="s">
        <v>116</v>
      </c>
      <c r="J58" s="140">
        <f>IF(S48=1,"",IF(S48=2,G32,IF(S48=3,G34,IF(S48=4,G36))))</f>
      </c>
      <c r="K58" s="140"/>
      <c r="L58" s="22" t="s">
        <v>129</v>
      </c>
      <c r="N58" s="9">
        <f>IF(S48=1,"",IF(S48=2,K32,IF(S48=3,K34,IF(S48=4,K36))))</f>
      </c>
      <c r="O58" s="22" t="s">
        <v>117</v>
      </c>
    </row>
    <row r="59" ht="9" customHeight="1"/>
    <row r="60" spans="1:15" ht="15" customHeight="1">
      <c r="A60" s="23" t="s">
        <v>118</v>
      </c>
      <c r="C60" s="140">
        <f>IF(S52=2,C58,IF(S52=3,C54,""))</f>
      </c>
      <c r="D60" s="140"/>
      <c r="E60" s="22" t="s">
        <v>115</v>
      </c>
      <c r="F60" s="140">
        <f>IF(S52=2,F58,IF(S52=3,F54,""))</f>
      </c>
      <c r="G60" s="140"/>
      <c r="H60" s="22" t="s">
        <v>116</v>
      </c>
      <c r="J60" s="140">
        <f>IF(S52=2,J58,IF(S52=3,J54,""))</f>
      </c>
      <c r="K60" s="140"/>
      <c r="L60" s="22" t="s">
        <v>129</v>
      </c>
      <c r="N60" s="9">
        <f>IF(S52=2,N58,IF(S52=3,N54,""))</f>
      </c>
      <c r="O60" s="22" t="s">
        <v>117</v>
      </c>
    </row>
    <row r="61" spans="3:14" ht="9" customHeight="1">
      <c r="C61" s="24"/>
      <c r="D61" s="24"/>
      <c r="F61" s="24"/>
      <c r="G61" s="24"/>
      <c r="J61" s="24"/>
      <c r="K61" s="24"/>
      <c r="N61" s="24"/>
    </row>
    <row r="62" ht="15" customHeight="1">
      <c r="A62" s="17" t="s">
        <v>230</v>
      </c>
    </row>
    <row r="63" ht="9" customHeight="1"/>
    <row r="64" spans="1:16" ht="15" customHeight="1">
      <c r="A64" s="23" t="s">
        <v>168</v>
      </c>
      <c r="B64" s="149"/>
      <c r="C64" s="125"/>
      <c r="D64" s="125"/>
      <c r="E64" s="125"/>
      <c r="F64" s="125"/>
      <c r="G64" s="125"/>
      <c r="H64" s="125"/>
      <c r="I64" s="125"/>
      <c r="J64" s="125"/>
      <c r="K64" s="125"/>
      <c r="L64" s="125"/>
      <c r="M64" s="125"/>
      <c r="N64" s="125"/>
      <c r="O64" s="125"/>
      <c r="P64" s="125"/>
    </row>
    <row r="65" spans="2:16" ht="15" customHeight="1">
      <c r="B65" s="33"/>
      <c r="C65" s="33"/>
      <c r="D65" s="33"/>
      <c r="E65" s="33"/>
      <c r="F65" s="33"/>
      <c r="G65" s="33"/>
      <c r="H65" s="33"/>
      <c r="I65" s="33"/>
      <c r="J65" s="33"/>
      <c r="K65" s="33"/>
      <c r="L65" s="33"/>
      <c r="M65" s="33"/>
      <c r="N65" s="33"/>
      <c r="O65" s="33"/>
      <c r="P65" s="33"/>
    </row>
    <row r="66" spans="2:16" ht="15" customHeight="1">
      <c r="B66" s="33"/>
      <c r="C66" s="33"/>
      <c r="D66" s="33"/>
      <c r="E66" s="33"/>
      <c r="F66" s="33"/>
      <c r="G66" s="33"/>
      <c r="H66" s="33"/>
      <c r="I66" s="33"/>
      <c r="J66" s="33"/>
      <c r="K66" s="33"/>
      <c r="L66" s="33"/>
      <c r="M66" s="33"/>
      <c r="N66" s="33"/>
      <c r="O66" s="33"/>
      <c r="P66" s="33"/>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sheetData>
  <sheetProtection password="C8B3" sheet="1"/>
  <mergeCells count="44">
    <mergeCell ref="H40:I40"/>
    <mergeCell ref="H42:I42"/>
    <mergeCell ref="H44:I44"/>
    <mergeCell ref="B64:P64"/>
    <mergeCell ref="H46:I46"/>
    <mergeCell ref="C42:D42"/>
    <mergeCell ref="C44:D44"/>
    <mergeCell ref="C46:D46"/>
    <mergeCell ref="C36:D36"/>
    <mergeCell ref="C34:D34"/>
    <mergeCell ref="C32:D32"/>
    <mergeCell ref="C30:D30"/>
    <mergeCell ref="F22:G22"/>
    <mergeCell ref="G30:H30"/>
    <mergeCell ref="G32:H32"/>
    <mergeCell ref="G34:H34"/>
    <mergeCell ref="G36:H36"/>
    <mergeCell ref="E11:G11"/>
    <mergeCell ref="E13:G13"/>
    <mergeCell ref="E15:G15"/>
    <mergeCell ref="D3:G3"/>
    <mergeCell ref="D5:G5"/>
    <mergeCell ref="D7:G7"/>
    <mergeCell ref="D9:G9"/>
    <mergeCell ref="O5:P5"/>
    <mergeCell ref="J58:K58"/>
    <mergeCell ref="C60:D60"/>
    <mergeCell ref="F60:G60"/>
    <mergeCell ref="J60:K60"/>
    <mergeCell ref="C58:D58"/>
    <mergeCell ref="F58:G58"/>
    <mergeCell ref="O7:P7"/>
    <mergeCell ref="O11:P11"/>
    <mergeCell ref="O9:P9"/>
    <mergeCell ref="K30:L30"/>
    <mergeCell ref="A1:P1"/>
    <mergeCell ref="J22:K22"/>
    <mergeCell ref="C54:D54"/>
    <mergeCell ref="F54:G54"/>
    <mergeCell ref="J54:K54"/>
    <mergeCell ref="K32:L32"/>
    <mergeCell ref="K36:L36"/>
    <mergeCell ref="K34:L34"/>
    <mergeCell ref="O3:P3"/>
  </mergeCells>
  <printOptions horizontalCentered="1" verticalCentered="1"/>
  <pageMargins left="0.75" right="0.75" top="0.75" bottom="0.5" header="0.5" footer="0.25"/>
  <pageSetup fitToHeight="1" fitToWidth="1" horizontalDpi="600" verticalDpi="600" orientation="portrait" scale="89" r:id="rId2"/>
  <headerFooter alignWithMargins="0">
    <oddFooter>&amp;R&amp;8&amp;F</oddFooter>
  </headerFooter>
  <legacyDrawing r:id="rId1"/>
</worksheet>
</file>

<file path=xl/worksheets/sheet7.xml><?xml version="1.0" encoding="utf-8"?>
<worksheet xmlns="http://schemas.openxmlformats.org/spreadsheetml/2006/main" xmlns:r="http://schemas.openxmlformats.org/officeDocument/2006/relationships">
  <sheetPr codeName="Sheet4"/>
  <dimension ref="A1:E48"/>
  <sheetViews>
    <sheetView showGridLines="0" showRowColHeaders="0" zoomScalePageLayoutView="0" workbookViewId="0" topLeftCell="A1">
      <selection activeCell="E9" sqref="E9"/>
    </sheetView>
  </sheetViews>
  <sheetFormatPr defaultColWidth="9.140625" defaultRowHeight="12.75"/>
  <cols>
    <col min="1" max="1" width="4.7109375" style="57" customWidth="1"/>
    <col min="2" max="2" width="22.421875" style="51" customWidth="1"/>
    <col min="3" max="3" width="9.140625" style="51" customWidth="1"/>
    <col min="4" max="4" width="4.7109375" style="51" customWidth="1"/>
    <col min="5" max="5" width="22.7109375" style="51" customWidth="1"/>
    <col min="6" max="16384" width="9.140625" style="51" customWidth="1"/>
  </cols>
  <sheetData>
    <row r="1" spans="1:5" ht="15" customHeight="1">
      <c r="A1" s="49"/>
      <c r="B1" s="50" t="s">
        <v>14</v>
      </c>
      <c r="D1" s="49"/>
      <c r="E1" s="52" t="s">
        <v>68</v>
      </c>
    </row>
    <row r="2" spans="1:5" ht="15" customHeight="1">
      <c r="A2" s="53">
        <v>1</v>
      </c>
      <c r="B2" s="54"/>
      <c r="D2" s="53">
        <v>1</v>
      </c>
      <c r="E2" s="54"/>
    </row>
    <row r="3" spans="1:5" ht="15" customHeight="1">
      <c r="A3" s="53">
        <v>2</v>
      </c>
      <c r="B3" s="54" t="s">
        <v>15</v>
      </c>
      <c r="D3" s="53">
        <v>2</v>
      </c>
      <c r="E3" s="54" t="s">
        <v>63</v>
      </c>
    </row>
    <row r="4" spans="1:5" ht="15" customHeight="1">
      <c r="A4" s="53">
        <v>3</v>
      </c>
      <c r="B4" s="54" t="s">
        <v>16</v>
      </c>
      <c r="D4" s="53">
        <v>3</v>
      </c>
      <c r="E4" s="62" t="s">
        <v>237</v>
      </c>
    </row>
    <row r="5" spans="1:5" ht="15" customHeight="1">
      <c r="A5" s="53">
        <v>4</v>
      </c>
      <c r="B5" s="54" t="s">
        <v>17</v>
      </c>
      <c r="D5" s="53">
        <v>4</v>
      </c>
      <c r="E5" s="54" t="s">
        <v>64</v>
      </c>
    </row>
    <row r="6" spans="1:5" ht="15" customHeight="1">
      <c r="A6" s="53">
        <v>5</v>
      </c>
      <c r="B6" s="54" t="s">
        <v>18</v>
      </c>
      <c r="D6" s="53">
        <v>5</v>
      </c>
      <c r="E6" s="54" t="s">
        <v>65</v>
      </c>
    </row>
    <row r="7" spans="1:5" ht="15" customHeight="1">
      <c r="A7" s="53">
        <v>6</v>
      </c>
      <c r="B7" s="54" t="s">
        <v>19</v>
      </c>
      <c r="D7" s="53">
        <v>6</v>
      </c>
      <c r="E7" s="54" t="s">
        <v>66</v>
      </c>
    </row>
    <row r="8" spans="1:5" ht="15" customHeight="1">
      <c r="A8" s="53">
        <v>7</v>
      </c>
      <c r="B8" s="54" t="s">
        <v>20</v>
      </c>
      <c r="D8" s="53">
        <v>7</v>
      </c>
      <c r="E8" s="54" t="s">
        <v>67</v>
      </c>
    </row>
    <row r="9" spans="1:5" ht="15" customHeight="1">
      <c r="A9" s="53">
        <v>8</v>
      </c>
      <c r="B9" s="54" t="s">
        <v>21</v>
      </c>
      <c r="D9" s="53">
        <v>8</v>
      </c>
      <c r="E9" s="54" t="s">
        <v>259</v>
      </c>
    </row>
    <row r="10" spans="1:5" ht="15" customHeight="1" thickBot="1">
      <c r="A10" s="53">
        <v>9</v>
      </c>
      <c r="B10" s="54" t="s">
        <v>22</v>
      </c>
      <c r="D10" s="55">
        <v>9</v>
      </c>
      <c r="E10" s="54" t="s">
        <v>260</v>
      </c>
    </row>
    <row r="11" spans="1:5" ht="15" customHeight="1">
      <c r="A11" s="53">
        <v>10</v>
      </c>
      <c r="B11" s="54" t="s">
        <v>23</v>
      </c>
      <c r="D11" s="63"/>
      <c r="E11" s="63"/>
    </row>
    <row r="12" spans="1:5" ht="15" customHeight="1">
      <c r="A12" s="53">
        <v>11</v>
      </c>
      <c r="B12" s="54" t="s">
        <v>24</v>
      </c>
      <c r="D12" s="64"/>
      <c r="E12" s="65"/>
    </row>
    <row r="13" spans="1:5" ht="15" customHeight="1">
      <c r="A13" s="53">
        <v>12</v>
      </c>
      <c r="B13" s="54" t="s">
        <v>25</v>
      </c>
      <c r="D13" s="64"/>
      <c r="E13" s="65"/>
    </row>
    <row r="14" spans="1:5" ht="15" customHeight="1">
      <c r="A14" s="53">
        <v>13</v>
      </c>
      <c r="B14" s="54" t="s">
        <v>26</v>
      </c>
      <c r="D14" s="64"/>
      <c r="E14" s="65"/>
    </row>
    <row r="15" spans="1:5" ht="15" customHeight="1">
      <c r="A15" s="53">
        <v>14</v>
      </c>
      <c r="B15" s="54" t="s">
        <v>27</v>
      </c>
      <c r="D15" s="64"/>
      <c r="E15" s="65"/>
    </row>
    <row r="16" spans="1:5" ht="15" customHeight="1">
      <c r="A16" s="53">
        <v>15</v>
      </c>
      <c r="B16" s="54" t="s">
        <v>28</v>
      </c>
      <c r="D16" s="64"/>
      <c r="E16" s="65"/>
    </row>
    <row r="17" spans="1:2" ht="15" customHeight="1" thickBot="1">
      <c r="A17" s="53">
        <v>16</v>
      </c>
      <c r="B17" s="54" t="s">
        <v>29</v>
      </c>
    </row>
    <row r="18" spans="1:5" ht="15" customHeight="1">
      <c r="A18" s="53">
        <v>17</v>
      </c>
      <c r="B18" s="54" t="s">
        <v>30</v>
      </c>
      <c r="D18" s="49"/>
      <c r="E18" s="52" t="s">
        <v>107</v>
      </c>
    </row>
    <row r="19" spans="1:5" ht="15" customHeight="1">
      <c r="A19" s="53">
        <v>18</v>
      </c>
      <c r="B19" s="54" t="s">
        <v>31</v>
      </c>
      <c r="D19" s="53">
        <v>1</v>
      </c>
      <c r="E19" s="54"/>
    </row>
    <row r="20" spans="1:5" ht="15" customHeight="1">
      <c r="A20" s="53">
        <v>19</v>
      </c>
      <c r="B20" s="54" t="s">
        <v>32</v>
      </c>
      <c r="D20" s="53">
        <v>2</v>
      </c>
      <c r="E20" s="54" t="s">
        <v>108</v>
      </c>
    </row>
    <row r="21" spans="1:5" ht="15" customHeight="1">
      <c r="A21" s="53">
        <v>20</v>
      </c>
      <c r="B21" s="54" t="s">
        <v>33</v>
      </c>
      <c r="D21" s="53">
        <v>3</v>
      </c>
      <c r="E21" s="54" t="s">
        <v>109</v>
      </c>
    </row>
    <row r="22" spans="1:5" ht="15" customHeight="1" thickBot="1">
      <c r="A22" s="53">
        <v>21</v>
      </c>
      <c r="B22" s="54" t="s">
        <v>34</v>
      </c>
      <c r="D22" s="55">
        <v>4</v>
      </c>
      <c r="E22" s="56" t="s">
        <v>110</v>
      </c>
    </row>
    <row r="23" spans="1:2" ht="15" customHeight="1" thickBot="1">
      <c r="A23" s="53">
        <v>22</v>
      </c>
      <c r="B23" s="54" t="s">
        <v>35</v>
      </c>
    </row>
    <row r="24" spans="1:5" ht="15" customHeight="1">
      <c r="A24" s="53">
        <v>23</v>
      </c>
      <c r="B24" s="54" t="s">
        <v>36</v>
      </c>
      <c r="D24" s="49"/>
      <c r="E24" s="52" t="s">
        <v>125</v>
      </c>
    </row>
    <row r="25" spans="1:5" ht="15" customHeight="1">
      <c r="A25" s="53">
        <v>24</v>
      </c>
      <c r="B25" s="54" t="s">
        <v>37</v>
      </c>
      <c r="D25" s="53">
        <v>1</v>
      </c>
      <c r="E25" s="54"/>
    </row>
    <row r="26" spans="1:5" ht="15" customHeight="1">
      <c r="A26" s="53">
        <v>25</v>
      </c>
      <c r="B26" s="54" t="s">
        <v>38</v>
      </c>
      <c r="D26" s="53">
        <v>2</v>
      </c>
      <c r="E26" s="54" t="s">
        <v>126</v>
      </c>
    </row>
    <row r="27" spans="1:5" ht="15" customHeight="1" thickBot="1">
      <c r="A27" s="53">
        <v>26</v>
      </c>
      <c r="B27" s="54" t="s">
        <v>39</v>
      </c>
      <c r="D27" s="55">
        <v>3</v>
      </c>
      <c r="E27" s="56" t="s">
        <v>127</v>
      </c>
    </row>
    <row r="28" spans="1:2" ht="15" customHeight="1">
      <c r="A28" s="53">
        <v>27</v>
      </c>
      <c r="B28" s="54" t="s">
        <v>40</v>
      </c>
    </row>
    <row r="29" spans="1:2" ht="15" customHeight="1">
      <c r="A29" s="53">
        <v>28</v>
      </c>
      <c r="B29" s="54" t="s">
        <v>41</v>
      </c>
    </row>
    <row r="30" spans="1:2" ht="15" customHeight="1">
      <c r="A30" s="53">
        <v>29</v>
      </c>
      <c r="B30" s="54" t="s">
        <v>42</v>
      </c>
    </row>
    <row r="31" spans="1:2" ht="15" customHeight="1">
      <c r="A31" s="53">
        <v>30</v>
      </c>
      <c r="B31" s="54" t="s">
        <v>43</v>
      </c>
    </row>
    <row r="32" spans="1:2" ht="15" customHeight="1">
      <c r="A32" s="53">
        <v>31</v>
      </c>
      <c r="B32" s="54" t="s">
        <v>44</v>
      </c>
    </row>
    <row r="33" spans="1:2" ht="15" customHeight="1">
      <c r="A33" s="53">
        <v>32</v>
      </c>
      <c r="B33" s="54" t="s">
        <v>45</v>
      </c>
    </row>
    <row r="34" spans="1:2" ht="15" customHeight="1">
      <c r="A34" s="53">
        <v>33</v>
      </c>
      <c r="B34" s="54" t="s">
        <v>46</v>
      </c>
    </row>
    <row r="35" spans="1:2" ht="15" customHeight="1">
      <c r="A35" s="53">
        <v>34</v>
      </c>
      <c r="B35" s="54" t="s">
        <v>47</v>
      </c>
    </row>
    <row r="36" spans="1:2" ht="15" customHeight="1">
      <c r="A36" s="53">
        <v>35</v>
      </c>
      <c r="B36" s="54" t="s">
        <v>48</v>
      </c>
    </row>
    <row r="37" spans="1:2" ht="15" customHeight="1">
      <c r="A37" s="53">
        <v>36</v>
      </c>
      <c r="B37" s="54" t="s">
        <v>49</v>
      </c>
    </row>
    <row r="38" spans="1:2" ht="15" customHeight="1">
      <c r="A38" s="53">
        <v>37</v>
      </c>
      <c r="B38" s="54" t="s">
        <v>50</v>
      </c>
    </row>
    <row r="39" spans="1:2" ht="15" customHeight="1">
      <c r="A39" s="53">
        <v>38</v>
      </c>
      <c r="B39" s="54" t="s">
        <v>51</v>
      </c>
    </row>
    <row r="40" spans="1:2" ht="15" customHeight="1">
      <c r="A40" s="53">
        <v>39</v>
      </c>
      <c r="B40" s="54" t="s">
        <v>52</v>
      </c>
    </row>
    <row r="41" spans="1:2" ht="15" customHeight="1">
      <c r="A41" s="53">
        <v>40</v>
      </c>
      <c r="B41" s="54" t="s">
        <v>53</v>
      </c>
    </row>
    <row r="42" spans="1:2" ht="15" customHeight="1">
      <c r="A42" s="53">
        <v>41</v>
      </c>
      <c r="B42" s="54" t="s">
        <v>54</v>
      </c>
    </row>
    <row r="43" spans="1:2" ht="15" customHeight="1">
      <c r="A43" s="53">
        <v>42</v>
      </c>
      <c r="B43" s="54" t="s">
        <v>55</v>
      </c>
    </row>
    <row r="44" spans="1:2" ht="15" customHeight="1">
      <c r="A44" s="53">
        <v>43</v>
      </c>
      <c r="B44" s="54" t="s">
        <v>56</v>
      </c>
    </row>
    <row r="45" spans="1:2" ht="15" customHeight="1">
      <c r="A45" s="53">
        <v>44</v>
      </c>
      <c r="B45" s="54" t="s">
        <v>57</v>
      </c>
    </row>
    <row r="46" spans="1:2" ht="15" customHeight="1">
      <c r="A46" s="53">
        <v>45</v>
      </c>
      <c r="B46" s="54" t="s">
        <v>58</v>
      </c>
    </row>
    <row r="47" spans="1:2" ht="15" customHeight="1">
      <c r="A47" s="53">
        <v>46</v>
      </c>
      <c r="B47" s="54" t="s">
        <v>59</v>
      </c>
    </row>
    <row r="48" spans="1:2" ht="15" customHeight="1" thickBot="1">
      <c r="A48" s="55">
        <v>47</v>
      </c>
      <c r="B48" s="56" t="s">
        <v>60</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sheetProtection password="C8B3"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NRCS Poultry Litter Shed Sizing Worksheet (REV 4-20)</dc:title>
  <dc:subject/>
  <dc:creator>chris.s.hamilton</dc:creator>
  <cp:keywords/>
  <dc:description/>
  <cp:lastModifiedBy>VITA Program</cp:lastModifiedBy>
  <cp:lastPrinted>2020-02-07T14:58:24Z</cp:lastPrinted>
  <dcterms:created xsi:type="dcterms:W3CDTF">2008-06-19T19:05:23Z</dcterms:created>
  <dcterms:modified xsi:type="dcterms:W3CDTF">2020-06-11T13:10:28Z</dcterms:modified>
  <cp:category/>
  <cp:version/>
  <cp:contentType/>
  <cp:contentStatus/>
</cp:coreProperties>
</file>